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7E3E590E-4FF3-AD4B-9550-4342744F5E22}"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 i="7" l="1"/>
  <c r="AC4" i="7"/>
  <c r="AC5" i="7"/>
  <c r="AC6" i="7"/>
  <c r="AC8" i="7"/>
  <c r="AC9" i="7"/>
  <c r="AC12" i="7"/>
  <c r="AC15" i="7"/>
  <c r="AC24" i="7"/>
  <c r="AC25" i="7"/>
  <c r="AC26" i="7"/>
  <c r="AC27" i="7"/>
  <c r="AC28" i="7"/>
  <c r="AC29" i="7"/>
  <c r="AC34" i="7"/>
  <c r="AC35" i="7"/>
  <c r="AC40" i="7"/>
  <c r="AC41" i="7"/>
  <c r="AC42" i="7"/>
  <c r="AC45" i="7"/>
  <c r="AC47" i="7"/>
  <c r="AC49" i="7"/>
  <c r="AC52" i="7"/>
  <c r="AC53" i="7"/>
  <c r="AC56" i="7"/>
  <c r="AC57" i="7"/>
  <c r="AC58" i="7"/>
  <c r="AC59" i="7"/>
  <c r="AC60" i="7"/>
  <c r="AC61" i="7"/>
  <c r="AC63" i="7"/>
  <c r="AC68" i="7"/>
  <c r="AC69" i="7"/>
  <c r="AC70" i="7"/>
  <c r="AC77" i="7"/>
  <c r="AC78" i="7"/>
  <c r="AC79" i="7"/>
  <c r="AC80" i="7"/>
  <c r="AC82" i="7"/>
  <c r="AC84" i="7"/>
  <c r="AC90" i="7"/>
  <c r="AC92" i="7"/>
  <c r="AC95" i="7"/>
  <c r="AC96" i="7"/>
  <c r="AC98" i="7"/>
  <c r="AC99" i="7"/>
  <c r="AC100" i="7"/>
  <c r="AC102" i="7"/>
  <c r="AC103" i="7"/>
  <c r="AC105" i="7"/>
  <c r="AC108" i="7"/>
  <c r="AC109" i="7"/>
  <c r="AC112" i="7"/>
  <c r="AC114" i="7"/>
  <c r="AC118" i="7"/>
  <c r="AC119" i="7"/>
  <c r="AC120" i="7"/>
  <c r="AC121" i="7"/>
  <c r="AC122" i="7"/>
  <c r="AC124" i="7"/>
  <c r="AC125" i="7"/>
  <c r="AC128" i="7"/>
  <c r="AC129" i="7"/>
  <c r="AC131" i="7"/>
  <c r="AC134" i="7"/>
  <c r="AC136" i="7"/>
  <c r="AC137" i="7"/>
  <c r="AC138" i="7"/>
  <c r="AC142" i="7"/>
  <c r="AC143" i="7"/>
  <c r="AC146" i="7"/>
  <c r="AC149" i="7"/>
  <c r="AC153" i="7"/>
  <c r="AC155" i="7"/>
  <c r="AC156" i="7"/>
  <c r="AC158" i="7"/>
  <c r="AC159" i="7"/>
  <c r="AC160" i="7"/>
  <c r="AC162" i="7"/>
  <c r="AC163" i="7"/>
  <c r="AC166" i="7"/>
  <c r="AC169" i="7"/>
  <c r="AC171" i="7"/>
  <c r="AC172" i="7"/>
  <c r="AC173" i="7"/>
  <c r="AC175" i="7"/>
  <c r="AC176" i="7"/>
  <c r="AC178" i="7"/>
  <c r="AC179" i="7"/>
  <c r="AC180" i="7"/>
  <c r="AC184" i="7"/>
  <c r="AC185" i="7"/>
  <c r="AC187" i="7"/>
  <c r="AC189" i="7"/>
  <c r="AC191" i="7"/>
  <c r="AC192" i="7"/>
  <c r="AC193" i="7"/>
  <c r="AC195" i="7"/>
  <c r="AC197" i="7"/>
  <c r="AC201" i="7"/>
  <c r="AC204" i="7"/>
  <c r="W89"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4" i="7"/>
  <c r="T195" i="7"/>
  <c r="T196" i="7"/>
  <c r="T197" i="7"/>
  <c r="T198" i="7"/>
  <c r="T199" i="7"/>
  <c r="T200" i="7"/>
  <c r="T201" i="7"/>
  <c r="T202" i="7"/>
  <c r="T203" i="7"/>
  <c r="T204" i="7"/>
  <c r="T205" i="7"/>
  <c r="T206" i="7"/>
  <c r="T207" i="7"/>
  <c r="T208" i="7"/>
  <c r="T209" i="7"/>
  <c r="Q7" i="7"/>
  <c r="Q8" i="7"/>
  <c r="Q9" i="7"/>
  <c r="Q10" i="7"/>
  <c r="Q11" i="7"/>
  <c r="Q12" i="7"/>
  <c r="Q13" i="7"/>
  <c r="Q14" i="7"/>
  <c r="Q15" i="7"/>
  <c r="Q16" i="7"/>
  <c r="Q17" i="7"/>
  <c r="Q18" i="7"/>
  <c r="Q19" i="7"/>
  <c r="Q20" i="7"/>
  <c r="Q21" i="7"/>
  <c r="Q23" i="7"/>
  <c r="Q24" i="7"/>
  <c r="Q25" i="7"/>
  <c r="Q26" i="7"/>
  <c r="Q27" i="7"/>
  <c r="Q28" i="7"/>
  <c r="Q30" i="7"/>
  <c r="Q31" i="7"/>
  <c r="Q32" i="7"/>
  <c r="Q33" i="7"/>
  <c r="Q34" i="7"/>
  <c r="Q35" i="7"/>
  <c r="Q36" i="7"/>
  <c r="Q37" i="7"/>
  <c r="Q39" i="7"/>
  <c r="Q40" i="7"/>
  <c r="Q41" i="7"/>
  <c r="Q42" i="7"/>
  <c r="Q43" i="7"/>
  <c r="Q44" i="7"/>
  <c r="Q45" i="7"/>
  <c r="Q46" i="7"/>
  <c r="Q47" i="7"/>
  <c r="Q48" i="7"/>
  <c r="Q49" i="7"/>
  <c r="Q50" i="7"/>
  <c r="Q51" i="7"/>
  <c r="Q52" i="7"/>
  <c r="Q53" i="7"/>
  <c r="Q54" i="7"/>
  <c r="Q55" i="7"/>
  <c r="Q56" i="7"/>
  <c r="Q57" i="7"/>
  <c r="Q58" i="7"/>
  <c r="Q59" i="7"/>
  <c r="Q61" i="7"/>
  <c r="Q62" i="7"/>
  <c r="Q63" i="7"/>
  <c r="Q64" i="7"/>
  <c r="Q65" i="7"/>
  <c r="Q66" i="7"/>
  <c r="Q67" i="7"/>
  <c r="Q68" i="7"/>
  <c r="Q69" i="7"/>
  <c r="Q70" i="7"/>
  <c r="Q71" i="7"/>
  <c r="Q72" i="7"/>
  <c r="Q73" i="7"/>
  <c r="Q74" i="7"/>
  <c r="Q75" i="7"/>
  <c r="Q76" i="7"/>
  <c r="Q77" i="7"/>
  <c r="Q79" i="7"/>
  <c r="Q80" i="7"/>
  <c r="Q81" i="7"/>
  <c r="Q82" i="7"/>
  <c r="Q83" i="7"/>
  <c r="Q84" i="7"/>
  <c r="Q85" i="7"/>
  <c r="Q86" i="7"/>
  <c r="Q87" i="7"/>
  <c r="Q88" i="7"/>
  <c r="Q89" i="7"/>
  <c r="Q90" i="7"/>
  <c r="Q91" i="7"/>
  <c r="Q92" i="7"/>
  <c r="Q93" i="7"/>
  <c r="Q94" i="7"/>
  <c r="Q95" i="7"/>
  <c r="Q96" i="7"/>
  <c r="Q97" i="7"/>
  <c r="Q98" i="7"/>
  <c r="Q100" i="7"/>
  <c r="Q101" i="7"/>
  <c r="Q102" i="7"/>
  <c r="Q103" i="7"/>
  <c r="Q104" i="7"/>
  <c r="Q105" i="7"/>
  <c r="Q106" i="7"/>
  <c r="Q107" i="7"/>
  <c r="Q108" i="7"/>
  <c r="Q109" i="7"/>
  <c r="Q110" i="7"/>
  <c r="Q111" i="7"/>
  <c r="Q112" i="7"/>
  <c r="Q113" i="7"/>
  <c r="Q114" i="7"/>
  <c r="Q115" i="7"/>
  <c r="Q116" i="7"/>
  <c r="Q117" i="7"/>
  <c r="Q118" i="7"/>
  <c r="Q119" i="7"/>
  <c r="Q120" i="7"/>
  <c r="Q121" i="7"/>
  <c r="Q122" i="7"/>
  <c r="Q124" i="7"/>
  <c r="Q125" i="7"/>
  <c r="Q126" i="7"/>
  <c r="Q127" i="7"/>
  <c r="Q128" i="7"/>
  <c r="Q129" i="7"/>
  <c r="Q130" i="7"/>
  <c r="Q131" i="7"/>
  <c r="Q132" i="7"/>
  <c r="Q133" i="7"/>
  <c r="Q134" i="7"/>
  <c r="Q135" i="7"/>
  <c r="Q136" i="7"/>
  <c r="Q137" i="7"/>
  <c r="Q138" i="7"/>
  <c r="Q139"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8" i="7"/>
  <c r="Q209"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G29" i="10"/>
  <c r="H4" i="10"/>
  <c r="G2" i="6" l="1"/>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K2" i="6" l="1"/>
  <c r="L2" i="6"/>
  <c r="H2" i="6" s="1"/>
  <c r="P2" i="6"/>
  <c r="S2" i="6"/>
  <c r="W2" i="6"/>
  <c r="K3" i="6"/>
  <c r="L3" i="6"/>
  <c r="H3" i="6" s="1"/>
  <c r="P3" i="6"/>
  <c r="S3" i="6"/>
  <c r="W3" i="6"/>
  <c r="K4" i="6"/>
  <c r="L4" i="6"/>
  <c r="H4" i="6" s="1"/>
  <c r="P4" i="6"/>
  <c r="S4" i="6"/>
  <c r="W4" i="6"/>
  <c r="K5" i="6"/>
  <c r="L5" i="6"/>
  <c r="H5" i="6" s="1"/>
  <c r="P5" i="6"/>
  <c r="S5" i="6"/>
  <c r="W5" i="6"/>
  <c r="K6" i="6"/>
  <c r="L6" i="6"/>
  <c r="H6" i="6" s="1"/>
  <c r="P6" i="6"/>
  <c r="S6" i="6"/>
  <c r="W6" i="6"/>
  <c r="K7" i="6"/>
  <c r="L7" i="6"/>
  <c r="H7" i="6" s="1"/>
  <c r="P7" i="6"/>
  <c r="S7" i="6"/>
  <c r="W7" i="6"/>
  <c r="K8" i="6"/>
  <c r="L8" i="6"/>
  <c r="H8" i="6" s="1"/>
  <c r="P8" i="6"/>
  <c r="S8" i="6"/>
  <c r="W8" i="6"/>
  <c r="K9" i="6"/>
  <c r="L9" i="6"/>
  <c r="H9" i="6" s="1"/>
  <c r="P9" i="6"/>
  <c r="S9" i="6"/>
  <c r="W9" i="6"/>
  <c r="K10" i="6"/>
  <c r="L10" i="6"/>
  <c r="H10" i="6" s="1"/>
  <c r="P10" i="6"/>
  <c r="S10" i="6"/>
  <c r="W10" i="6"/>
  <c r="K11" i="6"/>
  <c r="L11" i="6"/>
  <c r="H11" i="6" s="1"/>
  <c r="P11" i="6"/>
  <c r="S11" i="6"/>
  <c r="W11" i="6"/>
  <c r="K12" i="6"/>
  <c r="L12" i="6"/>
  <c r="H12" i="6" s="1"/>
  <c r="P12" i="6"/>
  <c r="S12" i="6"/>
  <c r="W12" i="6"/>
  <c r="K13" i="6"/>
  <c r="L13" i="6"/>
  <c r="H13" i="6" s="1"/>
  <c r="P13" i="6"/>
  <c r="S13" i="6"/>
  <c r="W13" i="6"/>
  <c r="K14" i="6"/>
  <c r="L14" i="6"/>
  <c r="H14" i="6" s="1"/>
  <c r="P14" i="6"/>
  <c r="S14" i="6"/>
  <c r="W14" i="6"/>
  <c r="K15" i="6"/>
  <c r="L15" i="6"/>
  <c r="H15" i="6" s="1"/>
  <c r="P15" i="6"/>
  <c r="S15" i="6"/>
  <c r="W15" i="6"/>
  <c r="K16" i="6"/>
  <c r="L16" i="6"/>
  <c r="H16" i="6" s="1"/>
  <c r="P16" i="6"/>
  <c r="S16" i="6"/>
  <c r="W16" i="6"/>
  <c r="K17" i="6"/>
  <c r="L17" i="6"/>
  <c r="H17" i="6" s="1"/>
  <c r="P17" i="6"/>
  <c r="S17" i="6"/>
  <c r="W17" i="6"/>
  <c r="K18" i="6"/>
  <c r="L18" i="6"/>
  <c r="P18" i="6"/>
  <c r="S18" i="6"/>
  <c r="W18" i="6"/>
  <c r="K19" i="6"/>
  <c r="L19" i="6"/>
  <c r="P19" i="6"/>
  <c r="S19" i="6"/>
  <c r="W19" i="6"/>
  <c r="K20" i="6"/>
  <c r="L20" i="6"/>
  <c r="P20" i="6"/>
  <c r="S20" i="6"/>
  <c r="W20" i="6"/>
  <c r="K21" i="6"/>
  <c r="L21" i="6"/>
  <c r="P21" i="6"/>
  <c r="S21" i="6"/>
  <c r="W21" i="6"/>
  <c r="K22" i="6"/>
  <c r="L22" i="6"/>
  <c r="P22" i="6"/>
  <c r="S22" i="6"/>
  <c r="W22" i="6"/>
  <c r="K23" i="6"/>
  <c r="L23" i="6"/>
  <c r="P23" i="6"/>
  <c r="S23" i="6"/>
  <c r="W23" i="6"/>
  <c r="K24" i="6"/>
  <c r="L24" i="6"/>
  <c r="P24" i="6"/>
  <c r="S24" i="6"/>
  <c r="W24" i="6"/>
  <c r="K25" i="6"/>
  <c r="L25" i="6"/>
  <c r="P25" i="6"/>
  <c r="S25" i="6"/>
  <c r="W25" i="6"/>
  <c r="K26" i="6"/>
  <c r="L26" i="6"/>
  <c r="P26" i="6"/>
  <c r="S26" i="6"/>
  <c r="W26" i="6"/>
  <c r="K27" i="6"/>
  <c r="L27" i="6"/>
  <c r="H27" i="6" s="1"/>
  <c r="P27" i="6"/>
  <c r="S27" i="6"/>
  <c r="W27" i="6"/>
  <c r="K28" i="6"/>
  <c r="L28" i="6"/>
  <c r="H28" i="6" s="1"/>
  <c r="P28" i="6"/>
  <c r="S28" i="6"/>
  <c r="W28" i="6"/>
  <c r="K29" i="6"/>
  <c r="L29" i="6"/>
  <c r="H29" i="6" s="1"/>
  <c r="P29" i="6"/>
  <c r="S29" i="6"/>
  <c r="W29" i="6"/>
  <c r="K30" i="6"/>
  <c r="L30" i="6"/>
  <c r="H30" i="6" s="1"/>
  <c r="P30" i="6"/>
  <c r="S30" i="6"/>
  <c r="W30" i="6"/>
  <c r="K31" i="6"/>
  <c r="L31" i="6"/>
  <c r="H31" i="6" s="1"/>
  <c r="P31" i="6"/>
  <c r="S31" i="6"/>
  <c r="W31" i="6"/>
  <c r="K32" i="6"/>
  <c r="L32" i="6"/>
  <c r="H32" i="6" s="1"/>
  <c r="P32" i="6"/>
  <c r="S32" i="6"/>
  <c r="W32" i="6"/>
  <c r="K33" i="6"/>
  <c r="L33" i="6"/>
  <c r="H33" i="6" s="1"/>
  <c r="P33" i="6"/>
  <c r="S33" i="6"/>
  <c r="W33" i="6"/>
  <c r="K34" i="6"/>
  <c r="L34" i="6"/>
  <c r="H34" i="6" s="1"/>
  <c r="P34" i="6"/>
  <c r="S34" i="6"/>
  <c r="W34" i="6"/>
  <c r="K35" i="6"/>
  <c r="L35" i="6"/>
  <c r="H35" i="6" s="1"/>
  <c r="P35" i="6"/>
  <c r="S35" i="6"/>
  <c r="W35" i="6"/>
  <c r="K36" i="6"/>
  <c r="L36" i="6"/>
  <c r="H36" i="6" s="1"/>
  <c r="P36" i="6"/>
  <c r="S36" i="6"/>
  <c r="W36" i="6"/>
  <c r="K37" i="6"/>
  <c r="L37" i="6"/>
  <c r="H37" i="6" s="1"/>
  <c r="P37" i="6"/>
  <c r="S37" i="6"/>
  <c r="W37" i="6"/>
  <c r="K38" i="6"/>
  <c r="L38" i="6"/>
  <c r="H38" i="6" s="1"/>
  <c r="P38" i="6"/>
  <c r="S38" i="6"/>
  <c r="W38" i="6"/>
  <c r="K39" i="6"/>
  <c r="L39" i="6"/>
  <c r="H39" i="6" s="1"/>
  <c r="P39" i="6"/>
  <c r="S39" i="6"/>
  <c r="W39" i="6"/>
  <c r="K40" i="6"/>
  <c r="L40" i="6"/>
  <c r="H40" i="6" s="1"/>
  <c r="P40" i="6"/>
  <c r="S40" i="6"/>
  <c r="W40" i="6"/>
  <c r="K41" i="6"/>
  <c r="L41" i="6"/>
  <c r="H41" i="6" s="1"/>
  <c r="P41" i="6"/>
  <c r="S41" i="6"/>
  <c r="W41" i="6"/>
  <c r="K42" i="6"/>
  <c r="L42" i="6"/>
  <c r="P42" i="6"/>
  <c r="S42" i="6"/>
  <c r="W42" i="6"/>
  <c r="K43" i="6"/>
  <c r="L43" i="6"/>
  <c r="H43" i="6" s="1"/>
  <c r="P43" i="6"/>
  <c r="S43" i="6"/>
  <c r="W43" i="6"/>
  <c r="K44" i="6"/>
  <c r="L44" i="6"/>
  <c r="H44" i="6" s="1"/>
  <c r="P44" i="6"/>
  <c r="S44" i="6"/>
  <c r="W44" i="6"/>
  <c r="K45" i="6"/>
  <c r="L45" i="6"/>
  <c r="P45" i="6"/>
  <c r="S45" i="6"/>
  <c r="W45" i="6"/>
  <c r="K46" i="6"/>
  <c r="L46" i="6"/>
  <c r="H46" i="6" s="1"/>
  <c r="P46" i="6"/>
  <c r="S46" i="6"/>
  <c r="W46" i="6"/>
  <c r="K47" i="6"/>
  <c r="L47" i="6"/>
  <c r="H47" i="6" s="1"/>
  <c r="P47" i="6"/>
  <c r="S47" i="6"/>
  <c r="W47" i="6"/>
  <c r="K48" i="6"/>
  <c r="L48" i="6"/>
  <c r="H48" i="6" s="1"/>
  <c r="P48" i="6"/>
  <c r="S48" i="6"/>
  <c r="W48" i="6"/>
  <c r="K49" i="6"/>
  <c r="L49" i="6"/>
  <c r="H49" i="6" s="1"/>
  <c r="P49" i="6"/>
  <c r="S49" i="6"/>
  <c r="W49" i="6"/>
  <c r="K50" i="6"/>
  <c r="L50" i="6"/>
  <c r="H50" i="6" s="1"/>
  <c r="P50" i="6"/>
  <c r="S50" i="6"/>
  <c r="W50" i="6"/>
  <c r="K51" i="6"/>
  <c r="L51" i="6"/>
  <c r="H51" i="6" s="1"/>
  <c r="P51" i="6"/>
  <c r="S51" i="6"/>
  <c r="W51" i="6"/>
  <c r="K52" i="6"/>
  <c r="L52" i="6"/>
  <c r="H52" i="6" s="1"/>
  <c r="P52" i="6"/>
  <c r="S52" i="6"/>
  <c r="W52" i="6"/>
  <c r="K53" i="6"/>
  <c r="L53" i="6"/>
  <c r="H53" i="6" s="1"/>
  <c r="P53" i="6"/>
  <c r="S53" i="6"/>
  <c r="W53" i="6"/>
  <c r="K54" i="6"/>
  <c r="L54" i="6"/>
  <c r="H54" i="6" s="1"/>
  <c r="P54" i="6"/>
  <c r="S54" i="6"/>
  <c r="W54" i="6"/>
  <c r="K55" i="6"/>
  <c r="L55" i="6"/>
  <c r="H55" i="6" s="1"/>
  <c r="P55" i="6"/>
  <c r="S55" i="6"/>
  <c r="W55" i="6"/>
  <c r="K56" i="6"/>
  <c r="L56" i="6"/>
  <c r="H56" i="6" s="1"/>
  <c r="P56" i="6"/>
  <c r="S56" i="6"/>
  <c r="W56" i="6"/>
  <c r="K57" i="6"/>
  <c r="L57" i="6"/>
  <c r="H57" i="6" s="1"/>
  <c r="P57" i="6"/>
  <c r="S57" i="6"/>
  <c r="W57" i="6"/>
  <c r="K58" i="6"/>
  <c r="L58" i="6"/>
  <c r="P58" i="6"/>
  <c r="S58" i="6"/>
  <c r="W58" i="6"/>
  <c r="K59" i="6"/>
  <c r="L59" i="6"/>
  <c r="H59" i="6" s="1"/>
  <c r="P59" i="6"/>
  <c r="S59" i="6"/>
  <c r="W59" i="6"/>
  <c r="K60" i="6"/>
  <c r="L60" i="6"/>
  <c r="H60" i="6" s="1"/>
  <c r="P60" i="6"/>
  <c r="S60" i="6"/>
  <c r="W60" i="6"/>
  <c r="K61" i="6"/>
  <c r="L61" i="6"/>
  <c r="P61" i="6"/>
  <c r="S61" i="6"/>
  <c r="W61" i="6"/>
  <c r="K62" i="6"/>
  <c r="L62" i="6"/>
  <c r="H62" i="6" s="1"/>
  <c r="P62" i="6"/>
  <c r="S62" i="6"/>
  <c r="W62" i="6"/>
  <c r="K63" i="6"/>
  <c r="L63" i="6"/>
  <c r="H63" i="6" s="1"/>
  <c r="P63" i="6"/>
  <c r="S63" i="6"/>
  <c r="W63" i="6"/>
  <c r="K64" i="6"/>
  <c r="L64" i="6"/>
  <c r="H64" i="6" s="1"/>
  <c r="P64" i="6"/>
  <c r="S64" i="6"/>
  <c r="W64" i="6"/>
  <c r="K65" i="6"/>
  <c r="L65" i="6"/>
  <c r="H65" i="6" s="1"/>
  <c r="P65" i="6"/>
  <c r="S65" i="6"/>
  <c r="W65" i="6"/>
  <c r="K66" i="6"/>
  <c r="L66" i="6"/>
  <c r="H66" i="6" s="1"/>
  <c r="P66" i="6"/>
  <c r="S66" i="6"/>
  <c r="W66" i="6"/>
  <c r="K67" i="6"/>
  <c r="L67" i="6"/>
  <c r="H67" i="6" s="1"/>
  <c r="P67" i="6"/>
  <c r="S67" i="6"/>
  <c r="W67" i="6"/>
  <c r="K68" i="6"/>
  <c r="L68" i="6"/>
  <c r="H68" i="6" s="1"/>
  <c r="P68" i="6"/>
  <c r="S68" i="6"/>
  <c r="W68" i="6"/>
  <c r="K69" i="6"/>
  <c r="L69" i="6"/>
  <c r="H69" i="6" s="1"/>
  <c r="P69" i="6"/>
  <c r="S69" i="6"/>
  <c r="W69" i="6"/>
  <c r="K70" i="6"/>
  <c r="L70" i="6"/>
  <c r="H70" i="6" s="1"/>
  <c r="P70" i="6"/>
  <c r="S70" i="6"/>
  <c r="W70" i="6"/>
  <c r="K71" i="6"/>
  <c r="L71" i="6"/>
  <c r="H71" i="6" s="1"/>
  <c r="P71" i="6"/>
  <c r="S71" i="6"/>
  <c r="W71" i="6"/>
  <c r="K72" i="6"/>
  <c r="L72" i="6"/>
  <c r="H72" i="6" s="1"/>
  <c r="P72" i="6"/>
  <c r="S72" i="6"/>
  <c r="W72" i="6"/>
  <c r="K73" i="6"/>
  <c r="L73" i="6"/>
  <c r="H73" i="6" s="1"/>
  <c r="P73" i="6"/>
  <c r="S73" i="6"/>
  <c r="W73" i="6"/>
  <c r="K74" i="6"/>
  <c r="L74" i="6"/>
  <c r="P74" i="6"/>
  <c r="S74" i="6"/>
  <c r="W74" i="6"/>
  <c r="K75" i="6"/>
  <c r="L75" i="6"/>
  <c r="H75" i="6" s="1"/>
  <c r="P75" i="6"/>
  <c r="S75" i="6"/>
  <c r="W75" i="6"/>
  <c r="K76" i="6"/>
  <c r="L76" i="6"/>
  <c r="H76" i="6" s="1"/>
  <c r="P76" i="6"/>
  <c r="S76" i="6"/>
  <c r="W76" i="6"/>
  <c r="K77" i="6"/>
  <c r="L77" i="6"/>
  <c r="P77" i="6"/>
  <c r="S77" i="6"/>
  <c r="W77" i="6"/>
  <c r="K78" i="6"/>
  <c r="L78" i="6"/>
  <c r="H78" i="6" s="1"/>
  <c r="P78" i="6"/>
  <c r="S78" i="6"/>
  <c r="W78" i="6"/>
  <c r="K79" i="6"/>
  <c r="L79" i="6"/>
  <c r="H79" i="6" s="1"/>
  <c r="P79" i="6"/>
  <c r="S79" i="6"/>
  <c r="W79" i="6"/>
  <c r="K80" i="6"/>
  <c r="L80" i="6"/>
  <c r="H80" i="6" s="1"/>
  <c r="P80" i="6"/>
  <c r="S80" i="6"/>
  <c r="W80" i="6"/>
  <c r="K81" i="6"/>
  <c r="L81" i="6"/>
  <c r="H81" i="6" s="1"/>
  <c r="P81" i="6"/>
  <c r="S81" i="6"/>
  <c r="W81" i="6"/>
  <c r="K82" i="6"/>
  <c r="L82" i="6"/>
  <c r="H82" i="6" s="1"/>
  <c r="P82" i="6"/>
  <c r="S82" i="6"/>
  <c r="W82" i="6"/>
  <c r="K83" i="6"/>
  <c r="L83" i="6"/>
  <c r="H83" i="6" s="1"/>
  <c r="P83" i="6"/>
  <c r="S83" i="6"/>
  <c r="W83" i="6"/>
  <c r="K84" i="6"/>
  <c r="L84" i="6"/>
  <c r="H84" i="6" s="1"/>
  <c r="P84" i="6"/>
  <c r="S84" i="6"/>
  <c r="W84" i="6"/>
  <c r="K85" i="6"/>
  <c r="L85" i="6"/>
  <c r="H85" i="6" s="1"/>
  <c r="P85" i="6"/>
  <c r="S85" i="6"/>
  <c r="W85" i="6"/>
  <c r="K86" i="6"/>
  <c r="L86" i="6"/>
  <c r="H86" i="6" s="1"/>
  <c r="P86" i="6"/>
  <c r="S86" i="6"/>
  <c r="W86" i="6"/>
  <c r="K87" i="6"/>
  <c r="L87" i="6"/>
  <c r="H87" i="6" s="1"/>
  <c r="P87" i="6"/>
  <c r="S87" i="6"/>
  <c r="W87" i="6"/>
  <c r="K88" i="6"/>
  <c r="L88" i="6"/>
  <c r="H88" i="6" s="1"/>
  <c r="P88" i="6"/>
  <c r="S88" i="6"/>
  <c r="W88" i="6"/>
  <c r="K89" i="6"/>
  <c r="L89" i="6"/>
  <c r="H89" i="6" s="1"/>
  <c r="P89" i="6"/>
  <c r="S89" i="6"/>
  <c r="W89" i="6"/>
  <c r="K90" i="6"/>
  <c r="L90" i="6"/>
  <c r="H90" i="6" s="1"/>
  <c r="P90" i="6"/>
  <c r="S90" i="6"/>
  <c r="W90" i="6"/>
  <c r="K91" i="6"/>
  <c r="L91" i="6"/>
  <c r="H91" i="6" s="1"/>
  <c r="P91" i="6"/>
  <c r="S91" i="6"/>
  <c r="W91" i="6"/>
  <c r="K92" i="6"/>
  <c r="L92" i="6"/>
  <c r="H92" i="6" s="1"/>
  <c r="P92" i="6"/>
  <c r="S92" i="6"/>
  <c r="W92" i="6"/>
  <c r="K93" i="6"/>
  <c r="L93" i="6"/>
  <c r="H93" i="6" s="1"/>
  <c r="P93" i="6"/>
  <c r="S93" i="6"/>
  <c r="W93" i="6"/>
  <c r="K94" i="6"/>
  <c r="L94" i="6"/>
  <c r="H94" i="6" s="1"/>
  <c r="P94" i="6"/>
  <c r="S94" i="6"/>
  <c r="W94" i="6"/>
  <c r="K95" i="6"/>
  <c r="L95" i="6"/>
  <c r="H95" i="6" s="1"/>
  <c r="P95" i="6"/>
  <c r="S95" i="6"/>
  <c r="W95" i="6"/>
  <c r="K96" i="6"/>
  <c r="L96" i="6"/>
  <c r="H96" i="6" s="1"/>
  <c r="P96" i="6"/>
  <c r="S96" i="6"/>
  <c r="W96" i="6"/>
  <c r="K97" i="6"/>
  <c r="L97" i="6"/>
  <c r="H97" i="6" s="1"/>
  <c r="P97" i="6"/>
  <c r="S97" i="6"/>
  <c r="W97" i="6"/>
  <c r="K98" i="6"/>
  <c r="L98" i="6"/>
  <c r="H98" i="6" s="1"/>
  <c r="P98" i="6"/>
  <c r="S98" i="6"/>
  <c r="W98" i="6"/>
  <c r="K99" i="6"/>
  <c r="L99" i="6"/>
  <c r="H99" i="6" s="1"/>
  <c r="P99" i="6"/>
  <c r="S99" i="6"/>
  <c r="W99" i="6"/>
  <c r="K100" i="6"/>
  <c r="L100" i="6"/>
  <c r="H100" i="6" s="1"/>
  <c r="P100" i="6"/>
  <c r="S100" i="6"/>
  <c r="W100" i="6"/>
  <c r="K101" i="6"/>
  <c r="L101" i="6"/>
  <c r="H101" i="6" s="1"/>
  <c r="P101" i="6"/>
  <c r="S101" i="6"/>
  <c r="W101" i="6"/>
  <c r="K102" i="6"/>
  <c r="L102" i="6"/>
  <c r="H102" i="6" s="1"/>
  <c r="P102" i="6"/>
  <c r="S102" i="6"/>
  <c r="W102" i="6"/>
  <c r="K103" i="6"/>
  <c r="L103" i="6"/>
  <c r="P103" i="6"/>
  <c r="S103" i="6"/>
  <c r="W103" i="6"/>
  <c r="K104" i="6"/>
  <c r="L104" i="6"/>
  <c r="P104" i="6"/>
  <c r="S104" i="6"/>
  <c r="W104" i="6"/>
  <c r="K105" i="6"/>
  <c r="L105" i="6"/>
  <c r="H105" i="6" s="1"/>
  <c r="P105" i="6"/>
  <c r="S105" i="6"/>
  <c r="W105" i="6"/>
  <c r="K106" i="6"/>
  <c r="L106" i="6"/>
  <c r="H106" i="6" s="1"/>
  <c r="P106" i="6"/>
  <c r="S106" i="6"/>
  <c r="W106" i="6"/>
  <c r="K107" i="6"/>
  <c r="L107" i="6"/>
  <c r="H107" i="6" s="1"/>
  <c r="P107" i="6"/>
  <c r="S107" i="6"/>
  <c r="W107" i="6"/>
  <c r="K108" i="6"/>
  <c r="L108" i="6"/>
  <c r="P108" i="6"/>
  <c r="S108" i="6"/>
  <c r="W108" i="6"/>
  <c r="K109" i="6"/>
  <c r="L109" i="6"/>
  <c r="H109" i="6" s="1"/>
  <c r="P109" i="6"/>
  <c r="S109" i="6"/>
  <c r="W109" i="6"/>
  <c r="K110" i="6"/>
  <c r="L110" i="6"/>
  <c r="H110" i="6" s="1"/>
  <c r="P110" i="6"/>
  <c r="S110" i="6"/>
  <c r="W110" i="6"/>
  <c r="K111" i="6"/>
  <c r="L111" i="6"/>
  <c r="H111" i="6" s="1"/>
  <c r="P111" i="6"/>
  <c r="S111" i="6"/>
  <c r="W111" i="6"/>
  <c r="K112" i="6"/>
  <c r="L112" i="6"/>
  <c r="P112" i="6"/>
  <c r="S112" i="6"/>
  <c r="W112" i="6"/>
  <c r="K113" i="6"/>
  <c r="L113" i="6"/>
  <c r="H113" i="6" s="1"/>
  <c r="P113" i="6"/>
  <c r="S113" i="6"/>
  <c r="W113" i="6"/>
  <c r="K114" i="6"/>
  <c r="L114" i="6"/>
  <c r="H114" i="6" s="1"/>
  <c r="P114" i="6"/>
  <c r="S114" i="6"/>
  <c r="W114" i="6"/>
  <c r="K115" i="6"/>
  <c r="L115" i="6"/>
  <c r="H115" i="6" s="1"/>
  <c r="P115" i="6"/>
  <c r="S115" i="6"/>
  <c r="W115" i="6"/>
  <c r="K116" i="6"/>
  <c r="L116" i="6"/>
  <c r="P116" i="6"/>
  <c r="S116" i="6"/>
  <c r="W116" i="6"/>
  <c r="K117" i="6"/>
  <c r="L117" i="6"/>
  <c r="H117" i="6" s="1"/>
  <c r="P117" i="6"/>
  <c r="S117" i="6"/>
  <c r="W117" i="6"/>
  <c r="K118" i="6"/>
  <c r="L118" i="6"/>
  <c r="H118" i="6" s="1"/>
  <c r="P118" i="6"/>
  <c r="S118" i="6"/>
  <c r="W118" i="6"/>
  <c r="K119" i="6"/>
  <c r="L119" i="6"/>
  <c r="P119" i="6"/>
  <c r="S119" i="6"/>
  <c r="W119" i="6"/>
  <c r="K120" i="6"/>
  <c r="L120" i="6"/>
  <c r="P120" i="6"/>
  <c r="S120" i="6"/>
  <c r="W120" i="6"/>
  <c r="K121" i="6"/>
  <c r="L121" i="6"/>
  <c r="H121" i="6" s="1"/>
  <c r="P121" i="6"/>
  <c r="S121" i="6"/>
  <c r="W121" i="6"/>
  <c r="K122" i="6"/>
  <c r="L122" i="6"/>
  <c r="H122" i="6" s="1"/>
  <c r="P122" i="6"/>
  <c r="S122" i="6"/>
  <c r="W122" i="6"/>
  <c r="K123" i="6"/>
  <c r="L123" i="6"/>
  <c r="H123" i="6" s="1"/>
  <c r="P123" i="6"/>
  <c r="S123" i="6"/>
  <c r="W123" i="6"/>
  <c r="K124" i="6"/>
  <c r="L124" i="6"/>
  <c r="P124" i="6"/>
  <c r="S124" i="6"/>
  <c r="W124" i="6"/>
  <c r="K125" i="6"/>
  <c r="L125" i="6"/>
  <c r="H125" i="6" s="1"/>
  <c r="P125" i="6"/>
  <c r="S125" i="6"/>
  <c r="W125" i="6"/>
  <c r="K126" i="6"/>
  <c r="L126" i="6"/>
  <c r="H126" i="6" s="1"/>
  <c r="P126" i="6"/>
  <c r="S126" i="6"/>
  <c r="W126" i="6"/>
  <c r="K127" i="6"/>
  <c r="L127" i="6"/>
  <c r="H127" i="6" s="1"/>
  <c r="P127" i="6"/>
  <c r="S127" i="6"/>
  <c r="W127" i="6"/>
  <c r="K128" i="6"/>
  <c r="L128" i="6"/>
  <c r="P128" i="6"/>
  <c r="S128" i="6"/>
  <c r="W128" i="6"/>
  <c r="K129" i="6"/>
  <c r="L129" i="6"/>
  <c r="H129" i="6" s="1"/>
  <c r="P129" i="6"/>
  <c r="S129" i="6"/>
  <c r="W129" i="6"/>
  <c r="K130" i="6"/>
  <c r="L130" i="6"/>
  <c r="H130" i="6" s="1"/>
  <c r="P130" i="6"/>
  <c r="S130" i="6"/>
  <c r="W130" i="6"/>
  <c r="K131" i="6"/>
  <c r="L131" i="6"/>
  <c r="H131" i="6" s="1"/>
  <c r="P131" i="6"/>
  <c r="S131" i="6"/>
  <c r="W131" i="6"/>
  <c r="K132" i="6"/>
  <c r="L132" i="6"/>
  <c r="P132" i="6"/>
  <c r="S132" i="6"/>
  <c r="W132" i="6"/>
  <c r="K133" i="6"/>
  <c r="L133" i="6"/>
  <c r="H133" i="6" s="1"/>
  <c r="P133" i="6"/>
  <c r="S133" i="6"/>
  <c r="W133" i="6"/>
  <c r="K134" i="6"/>
  <c r="L134" i="6"/>
  <c r="H134" i="6" s="1"/>
  <c r="P134" i="6"/>
  <c r="S134" i="6"/>
  <c r="W134" i="6"/>
  <c r="K135" i="6"/>
  <c r="L135" i="6"/>
  <c r="P135" i="6"/>
  <c r="S135" i="6"/>
  <c r="W135" i="6"/>
  <c r="K136" i="6"/>
  <c r="L136" i="6"/>
  <c r="P136" i="6"/>
  <c r="S136" i="6"/>
  <c r="W136" i="6"/>
  <c r="K137" i="6"/>
  <c r="L137" i="6"/>
  <c r="H137" i="6" s="1"/>
  <c r="P137" i="6"/>
  <c r="S137" i="6"/>
  <c r="W137" i="6"/>
  <c r="K138" i="6"/>
  <c r="L138" i="6"/>
  <c r="H138" i="6" s="1"/>
  <c r="P138" i="6"/>
  <c r="S138" i="6"/>
  <c r="W138" i="6"/>
  <c r="K139" i="6"/>
  <c r="L139" i="6"/>
  <c r="H139" i="6" s="1"/>
  <c r="P139" i="6"/>
  <c r="S139" i="6"/>
  <c r="W139" i="6"/>
  <c r="K140" i="6"/>
  <c r="L140" i="6"/>
  <c r="P140" i="6"/>
  <c r="S140" i="6"/>
  <c r="W140" i="6"/>
  <c r="K141" i="6"/>
  <c r="L141" i="6"/>
  <c r="H141" i="6" s="1"/>
  <c r="P141" i="6"/>
  <c r="S141" i="6"/>
  <c r="W141" i="6"/>
  <c r="K142" i="6"/>
  <c r="L142" i="6"/>
  <c r="H142" i="6" s="1"/>
  <c r="P142" i="6"/>
  <c r="S142" i="6"/>
  <c r="W142" i="6"/>
  <c r="K143" i="6"/>
  <c r="L143" i="6"/>
  <c r="H143" i="6" s="1"/>
  <c r="P143" i="6"/>
  <c r="S143" i="6"/>
  <c r="W143" i="6"/>
  <c r="K144" i="6"/>
  <c r="L144" i="6"/>
  <c r="P144" i="6"/>
  <c r="S144" i="6"/>
  <c r="W144" i="6"/>
  <c r="K145" i="6"/>
  <c r="L145" i="6"/>
  <c r="H145" i="6" s="1"/>
  <c r="P145" i="6"/>
  <c r="S145" i="6"/>
  <c r="W145" i="6"/>
  <c r="K146" i="6"/>
  <c r="L146" i="6"/>
  <c r="H146" i="6" s="1"/>
  <c r="P146" i="6"/>
  <c r="S146" i="6"/>
  <c r="W146" i="6"/>
  <c r="K147" i="6"/>
  <c r="L147" i="6"/>
  <c r="H147" i="6" s="1"/>
  <c r="P147" i="6"/>
  <c r="S147" i="6"/>
  <c r="W147" i="6"/>
  <c r="K148" i="6"/>
  <c r="L148" i="6"/>
  <c r="P148" i="6"/>
  <c r="S148" i="6"/>
  <c r="W148" i="6"/>
  <c r="K149" i="6"/>
  <c r="L149" i="6"/>
  <c r="H149" i="6" s="1"/>
  <c r="P149" i="6"/>
  <c r="S149" i="6"/>
  <c r="W149" i="6"/>
  <c r="K150" i="6"/>
  <c r="L150" i="6"/>
  <c r="H150" i="6" s="1"/>
  <c r="P150" i="6"/>
  <c r="S150" i="6"/>
  <c r="W150" i="6"/>
  <c r="K151" i="6"/>
  <c r="L151" i="6"/>
  <c r="P151" i="6"/>
  <c r="S151" i="6"/>
  <c r="W151" i="6"/>
  <c r="K152" i="6"/>
  <c r="L152" i="6"/>
  <c r="P152" i="6"/>
  <c r="S152" i="6"/>
  <c r="W152" i="6"/>
  <c r="K153" i="6"/>
  <c r="L153" i="6"/>
  <c r="H153" i="6" s="1"/>
  <c r="P153" i="6"/>
  <c r="S153" i="6"/>
  <c r="W153" i="6"/>
  <c r="K154" i="6"/>
  <c r="L154" i="6"/>
  <c r="H154" i="6" s="1"/>
  <c r="P154" i="6"/>
  <c r="S154" i="6"/>
  <c r="W154" i="6"/>
  <c r="K155" i="6"/>
  <c r="L155" i="6"/>
  <c r="H155" i="6" s="1"/>
  <c r="P155" i="6"/>
  <c r="S155" i="6"/>
  <c r="W155" i="6"/>
  <c r="K156" i="6"/>
  <c r="L156" i="6"/>
  <c r="P156" i="6"/>
  <c r="S156" i="6"/>
  <c r="W156" i="6"/>
  <c r="K157" i="6"/>
  <c r="L157" i="6"/>
  <c r="H157" i="6" s="1"/>
  <c r="P157" i="6"/>
  <c r="S157" i="6"/>
  <c r="W157" i="6"/>
  <c r="K158" i="6"/>
  <c r="L158" i="6"/>
  <c r="H158" i="6" s="1"/>
  <c r="P158" i="6"/>
  <c r="S158" i="6"/>
  <c r="W158" i="6"/>
  <c r="K159" i="6"/>
  <c r="L159" i="6"/>
  <c r="H159" i="6" s="1"/>
  <c r="P159" i="6"/>
  <c r="S159" i="6"/>
  <c r="W159" i="6"/>
  <c r="K160" i="6"/>
  <c r="L160" i="6"/>
  <c r="P160" i="6"/>
  <c r="S160" i="6"/>
  <c r="W160" i="6"/>
  <c r="K161" i="6"/>
  <c r="L161" i="6"/>
  <c r="H161" i="6" s="1"/>
  <c r="P161" i="6"/>
  <c r="S161" i="6"/>
  <c r="W161" i="6"/>
  <c r="K162" i="6"/>
  <c r="L162" i="6"/>
  <c r="H162" i="6" s="1"/>
  <c r="P162" i="6"/>
  <c r="S162" i="6"/>
  <c r="W162" i="6"/>
  <c r="K163" i="6"/>
  <c r="L163" i="6"/>
  <c r="H163" i="6" s="1"/>
  <c r="P163" i="6"/>
  <c r="S163" i="6"/>
  <c r="W163" i="6"/>
  <c r="K164" i="6"/>
  <c r="L164" i="6"/>
  <c r="P164" i="6"/>
  <c r="S164" i="6"/>
  <c r="W164" i="6"/>
  <c r="K165" i="6"/>
  <c r="L165" i="6"/>
  <c r="H165" i="6" s="1"/>
  <c r="P165" i="6"/>
  <c r="S165" i="6"/>
  <c r="W165" i="6"/>
  <c r="K166" i="6"/>
  <c r="L166" i="6"/>
  <c r="H166" i="6" s="1"/>
  <c r="P166" i="6"/>
  <c r="S166" i="6"/>
  <c r="W166" i="6"/>
  <c r="K167" i="6"/>
  <c r="L167" i="6"/>
  <c r="P167" i="6"/>
  <c r="S167" i="6"/>
  <c r="W167" i="6"/>
  <c r="K168" i="6"/>
  <c r="L168" i="6"/>
  <c r="P168" i="6"/>
  <c r="S168" i="6"/>
  <c r="W168" i="6"/>
  <c r="K169" i="6"/>
  <c r="L169" i="6"/>
  <c r="H169" i="6" s="1"/>
  <c r="P169" i="6"/>
  <c r="S169" i="6"/>
  <c r="W169" i="6"/>
  <c r="K170" i="6"/>
  <c r="L170" i="6"/>
  <c r="H170" i="6" s="1"/>
  <c r="P170" i="6"/>
  <c r="S170" i="6"/>
  <c r="W170" i="6"/>
  <c r="K171" i="6"/>
  <c r="L171" i="6"/>
  <c r="H171" i="6" s="1"/>
  <c r="P171" i="6"/>
  <c r="S171" i="6"/>
  <c r="W171" i="6"/>
  <c r="K172" i="6"/>
  <c r="L172" i="6"/>
  <c r="P172" i="6"/>
  <c r="S172" i="6"/>
  <c r="W172" i="6"/>
  <c r="K173" i="6"/>
  <c r="L173" i="6"/>
  <c r="H173" i="6" s="1"/>
  <c r="P173" i="6"/>
  <c r="S173" i="6"/>
  <c r="W173" i="6"/>
  <c r="K174" i="6"/>
  <c r="L174" i="6"/>
  <c r="H174" i="6" s="1"/>
  <c r="P174" i="6"/>
  <c r="S174" i="6"/>
  <c r="W174" i="6"/>
  <c r="K175" i="6"/>
  <c r="L175" i="6"/>
  <c r="H175" i="6" s="1"/>
  <c r="P175" i="6"/>
  <c r="S175" i="6"/>
  <c r="W175" i="6"/>
  <c r="K176" i="6"/>
  <c r="L176" i="6"/>
  <c r="P176" i="6"/>
  <c r="S176" i="6"/>
  <c r="W176" i="6"/>
  <c r="K177" i="6"/>
  <c r="L177" i="6"/>
  <c r="H177" i="6" s="1"/>
  <c r="P177" i="6"/>
  <c r="S177" i="6"/>
  <c r="W177" i="6"/>
  <c r="K178" i="6"/>
  <c r="L178" i="6"/>
  <c r="H178" i="6" s="1"/>
  <c r="P178" i="6"/>
  <c r="S178" i="6"/>
  <c r="W178" i="6"/>
  <c r="K179" i="6"/>
  <c r="L179" i="6"/>
  <c r="H179" i="6" s="1"/>
  <c r="P179" i="6"/>
  <c r="S179" i="6"/>
  <c r="W179" i="6"/>
  <c r="K180" i="6"/>
  <c r="L180" i="6"/>
  <c r="P180" i="6"/>
  <c r="S180" i="6"/>
  <c r="W180" i="6"/>
  <c r="K181" i="6"/>
  <c r="L181" i="6"/>
  <c r="H181" i="6" s="1"/>
  <c r="P181" i="6"/>
  <c r="S181" i="6"/>
  <c r="W181" i="6"/>
  <c r="K182" i="6"/>
  <c r="L182" i="6"/>
  <c r="H182" i="6" s="1"/>
  <c r="P182" i="6"/>
  <c r="S182" i="6"/>
  <c r="W182" i="6"/>
  <c r="K183" i="6"/>
  <c r="L183" i="6"/>
  <c r="P183" i="6"/>
  <c r="S183" i="6"/>
  <c r="W183" i="6"/>
  <c r="K184" i="6"/>
  <c r="L184" i="6"/>
  <c r="P184" i="6"/>
  <c r="S184" i="6"/>
  <c r="W184" i="6"/>
  <c r="K185" i="6"/>
  <c r="L185" i="6"/>
  <c r="H185" i="6" s="1"/>
  <c r="P185" i="6"/>
  <c r="S185" i="6"/>
  <c r="W185" i="6"/>
  <c r="K186" i="6"/>
  <c r="L186" i="6"/>
  <c r="H186" i="6" s="1"/>
  <c r="P186" i="6"/>
  <c r="S186" i="6"/>
  <c r="W186" i="6"/>
  <c r="K187" i="6"/>
  <c r="L187" i="6"/>
  <c r="H187" i="6" s="1"/>
  <c r="P187" i="6"/>
  <c r="S187" i="6"/>
  <c r="W187" i="6"/>
  <c r="K188" i="6"/>
  <c r="L188" i="6"/>
  <c r="P188" i="6"/>
  <c r="S188" i="6"/>
  <c r="W188" i="6"/>
  <c r="K189" i="6"/>
  <c r="L189" i="6"/>
  <c r="H189" i="6" s="1"/>
  <c r="P189" i="6"/>
  <c r="S189" i="6"/>
  <c r="W189" i="6"/>
  <c r="K190" i="6"/>
  <c r="L190" i="6"/>
  <c r="H190" i="6" s="1"/>
  <c r="P190" i="6"/>
  <c r="S190" i="6"/>
  <c r="W190" i="6"/>
  <c r="K191" i="6"/>
  <c r="L191" i="6"/>
  <c r="H191" i="6" s="1"/>
  <c r="P191" i="6"/>
  <c r="S191" i="6"/>
  <c r="W191" i="6"/>
  <c r="K192" i="6"/>
  <c r="L192" i="6"/>
  <c r="P192" i="6"/>
  <c r="S192" i="6"/>
  <c r="W192" i="6"/>
  <c r="K193" i="6"/>
  <c r="L193" i="6"/>
  <c r="H193" i="6" s="1"/>
  <c r="P193" i="6"/>
  <c r="S193" i="6"/>
  <c r="W193" i="6"/>
  <c r="K194" i="6"/>
  <c r="L194" i="6"/>
  <c r="H194" i="6" s="1"/>
  <c r="P194" i="6"/>
  <c r="S194" i="6"/>
  <c r="W194" i="6"/>
  <c r="K195" i="6"/>
  <c r="L195" i="6"/>
  <c r="H195" i="6" s="1"/>
  <c r="P195" i="6"/>
  <c r="S195" i="6"/>
  <c r="W195" i="6"/>
  <c r="K196" i="6"/>
  <c r="L196" i="6"/>
  <c r="P196" i="6"/>
  <c r="S196" i="6"/>
  <c r="W196" i="6"/>
  <c r="K197" i="6"/>
  <c r="L197" i="6"/>
  <c r="H197" i="6" s="1"/>
  <c r="P197" i="6"/>
  <c r="S197" i="6"/>
  <c r="W197" i="6"/>
  <c r="K198" i="6"/>
  <c r="L198" i="6"/>
  <c r="H198" i="6" s="1"/>
  <c r="P198" i="6"/>
  <c r="S198" i="6"/>
  <c r="W198" i="6"/>
  <c r="K199" i="6"/>
  <c r="L199" i="6"/>
  <c r="P199" i="6"/>
  <c r="S199" i="6"/>
  <c r="W199" i="6"/>
  <c r="K200" i="6"/>
  <c r="L200" i="6"/>
  <c r="P200" i="6"/>
  <c r="S200" i="6"/>
  <c r="W200" i="6"/>
  <c r="K201" i="6"/>
  <c r="L201" i="6"/>
  <c r="H201" i="6" s="1"/>
  <c r="P201" i="6"/>
  <c r="S201" i="6"/>
  <c r="W201" i="6"/>
  <c r="K202" i="6"/>
  <c r="L202" i="6"/>
  <c r="H202" i="6" s="1"/>
  <c r="P202" i="6"/>
  <c r="S202" i="6"/>
  <c r="W202" i="6"/>
  <c r="K203" i="6"/>
  <c r="L203" i="6"/>
  <c r="H203" i="6" s="1"/>
  <c r="P203" i="6"/>
  <c r="S203" i="6"/>
  <c r="W203" i="6"/>
  <c r="K204" i="6"/>
  <c r="L204" i="6"/>
  <c r="P204" i="6"/>
  <c r="S204" i="6"/>
  <c r="W204" i="6"/>
  <c r="K205" i="6"/>
  <c r="L205" i="6"/>
  <c r="H205" i="6" s="1"/>
  <c r="P205" i="6"/>
  <c r="S205" i="6"/>
  <c r="W205" i="6"/>
  <c r="K206" i="6"/>
  <c r="L206" i="6"/>
  <c r="H206" i="6" s="1"/>
  <c r="P206" i="6"/>
  <c r="S206" i="6"/>
  <c r="W206" i="6"/>
  <c r="K207" i="6"/>
  <c r="L207" i="6"/>
  <c r="H207" i="6" s="1"/>
  <c r="P207" i="6"/>
  <c r="S207" i="6"/>
  <c r="W207" i="6"/>
  <c r="K208" i="6"/>
  <c r="L208" i="6"/>
  <c r="P208" i="6"/>
  <c r="S208" i="6"/>
  <c r="W208" i="6"/>
  <c r="K209" i="6"/>
  <c r="L209" i="6"/>
  <c r="H209" i="6" s="1"/>
  <c r="P209" i="6"/>
  <c r="S209" i="6"/>
  <c r="W209" i="6"/>
  <c r="J194" i="6" l="1"/>
  <c r="F194" i="6" s="1"/>
  <c r="J186" i="6"/>
  <c r="F186" i="6" s="1"/>
  <c r="J86" i="6"/>
  <c r="F86" i="6" s="1"/>
  <c r="J70" i="6"/>
  <c r="F70" i="6" s="1"/>
  <c r="J62" i="6"/>
  <c r="F62" i="6" s="1"/>
  <c r="J41" i="6"/>
  <c r="F41" i="6" s="1"/>
  <c r="J150" i="6"/>
  <c r="F150" i="6" s="1"/>
  <c r="J147" i="6"/>
  <c r="F147" i="6" s="1"/>
  <c r="J170" i="6"/>
  <c r="F170" i="6" s="1"/>
  <c r="J34" i="6"/>
  <c r="F34" i="6" s="1"/>
  <c r="J163" i="6"/>
  <c r="F163" i="6" s="1"/>
  <c r="J93" i="6"/>
  <c r="F93" i="6" s="1"/>
  <c r="J85" i="6"/>
  <c r="F85" i="6" s="1"/>
  <c r="J69" i="6"/>
  <c r="F69" i="6" s="1"/>
  <c r="J198" i="6"/>
  <c r="F198" i="6" s="1"/>
  <c r="J195" i="6"/>
  <c r="F195" i="6" s="1"/>
  <c r="J166" i="6"/>
  <c r="F166" i="6" s="1"/>
  <c r="J142" i="6"/>
  <c r="F142" i="6" s="1"/>
  <c r="J126" i="6"/>
  <c r="F126" i="6" s="1"/>
  <c r="J54" i="6"/>
  <c r="F54" i="6" s="1"/>
  <c r="J178" i="6"/>
  <c r="F178" i="6" s="1"/>
  <c r="J106" i="6"/>
  <c r="F106" i="6" s="1"/>
  <c r="J110" i="6"/>
  <c r="F110" i="6" s="1"/>
  <c r="J190" i="6"/>
  <c r="F190" i="6" s="1"/>
  <c r="J138" i="6"/>
  <c r="F138" i="6" s="1"/>
  <c r="J130" i="6"/>
  <c r="F130" i="6" s="1"/>
  <c r="J118" i="6"/>
  <c r="F118" i="6" s="1"/>
  <c r="J115" i="6"/>
  <c r="F115" i="6" s="1"/>
  <c r="J78" i="6"/>
  <c r="F78" i="6" s="1"/>
  <c r="J46" i="6"/>
  <c r="F46" i="6" s="1"/>
  <c r="J37" i="6"/>
  <c r="F37" i="6" s="1"/>
  <c r="J162" i="6"/>
  <c r="F162" i="6" s="1"/>
  <c r="J97" i="6"/>
  <c r="F97" i="6" s="1"/>
  <c r="J89" i="6"/>
  <c r="F89" i="6" s="1"/>
  <c r="J73" i="6"/>
  <c r="F73" i="6" s="1"/>
  <c r="J57" i="6"/>
  <c r="F57" i="6" s="1"/>
  <c r="J174" i="6"/>
  <c r="F174" i="6" s="1"/>
  <c r="J122" i="6"/>
  <c r="F122" i="6" s="1"/>
  <c r="J114" i="6"/>
  <c r="F114" i="6" s="1"/>
  <c r="J102" i="6"/>
  <c r="F102" i="6" s="1"/>
  <c r="J202" i="6"/>
  <c r="F202" i="6" s="1"/>
  <c r="J182" i="6"/>
  <c r="F182" i="6" s="1"/>
  <c r="J179" i="6"/>
  <c r="F179" i="6" s="1"/>
  <c r="J206" i="6"/>
  <c r="F206" i="6" s="1"/>
  <c r="J154" i="6"/>
  <c r="F154" i="6" s="1"/>
  <c r="J146" i="6"/>
  <c r="F146" i="6" s="1"/>
  <c r="J134" i="6"/>
  <c r="F134" i="6" s="1"/>
  <c r="J131" i="6"/>
  <c r="F131" i="6" s="1"/>
  <c r="J82" i="6"/>
  <c r="F82" i="6" s="1"/>
  <c r="J66" i="6"/>
  <c r="F66" i="6" s="1"/>
  <c r="J50" i="6"/>
  <c r="F50" i="6" s="1"/>
  <c r="J38" i="6"/>
  <c r="F38" i="6" s="1"/>
  <c r="J158" i="6"/>
  <c r="F158" i="6" s="1"/>
  <c r="J53" i="6"/>
  <c r="F53" i="6" s="1"/>
  <c r="H167" i="6"/>
  <c r="J167" i="6"/>
  <c r="F167" i="6" s="1"/>
  <c r="H119" i="6"/>
  <c r="J119" i="6"/>
  <c r="F119" i="6" s="1"/>
  <c r="H199" i="6"/>
  <c r="J199" i="6"/>
  <c r="F199" i="6" s="1"/>
  <c r="H151" i="6"/>
  <c r="J151" i="6"/>
  <c r="F151" i="6" s="1"/>
  <c r="H103" i="6"/>
  <c r="J103" i="6"/>
  <c r="F103" i="6" s="1"/>
  <c r="H183" i="6"/>
  <c r="J183" i="6"/>
  <c r="F183" i="6" s="1"/>
  <c r="H135" i="6"/>
  <c r="J135" i="6"/>
  <c r="F135" i="6" s="1"/>
  <c r="H58" i="6"/>
  <c r="J58" i="6"/>
  <c r="F58" i="6" s="1"/>
  <c r="H200" i="6"/>
  <c r="J200" i="6"/>
  <c r="F200" i="6" s="1"/>
  <c r="H184" i="6"/>
  <c r="J184" i="6"/>
  <c r="F184" i="6" s="1"/>
  <c r="H168" i="6"/>
  <c r="J168" i="6"/>
  <c r="F168" i="6" s="1"/>
  <c r="H152" i="6"/>
  <c r="J152" i="6"/>
  <c r="F152" i="6" s="1"/>
  <c r="H136" i="6"/>
  <c r="J136" i="6"/>
  <c r="F136" i="6" s="1"/>
  <c r="H120" i="6"/>
  <c r="J120" i="6"/>
  <c r="F120" i="6" s="1"/>
  <c r="H104" i="6"/>
  <c r="J104" i="6"/>
  <c r="F104" i="6" s="1"/>
  <c r="H45" i="6"/>
  <c r="J45" i="6"/>
  <c r="F45" i="6" s="1"/>
  <c r="J203" i="6"/>
  <c r="F203" i="6" s="1"/>
  <c r="J187" i="6"/>
  <c r="F187" i="6" s="1"/>
  <c r="J171" i="6"/>
  <c r="F171" i="6" s="1"/>
  <c r="J155" i="6"/>
  <c r="F155" i="6" s="1"/>
  <c r="J139" i="6"/>
  <c r="F139" i="6" s="1"/>
  <c r="J123" i="6"/>
  <c r="F123" i="6" s="1"/>
  <c r="J107" i="6"/>
  <c r="F107" i="6" s="1"/>
  <c r="J65" i="6"/>
  <c r="F65" i="6" s="1"/>
  <c r="H204" i="6"/>
  <c r="J204" i="6"/>
  <c r="F204" i="6" s="1"/>
  <c r="H188" i="6"/>
  <c r="J188" i="6"/>
  <c r="F188" i="6" s="1"/>
  <c r="H172" i="6"/>
  <c r="J172" i="6"/>
  <c r="F172" i="6" s="1"/>
  <c r="H156" i="6"/>
  <c r="J156" i="6"/>
  <c r="F156" i="6" s="1"/>
  <c r="H140" i="6"/>
  <c r="J140" i="6"/>
  <c r="F140" i="6" s="1"/>
  <c r="H124" i="6"/>
  <c r="J124" i="6"/>
  <c r="F124" i="6" s="1"/>
  <c r="H108" i="6"/>
  <c r="J108" i="6"/>
  <c r="F108" i="6" s="1"/>
  <c r="J207" i="6"/>
  <c r="F207" i="6" s="1"/>
  <c r="J191" i="6"/>
  <c r="F191" i="6" s="1"/>
  <c r="J175" i="6"/>
  <c r="F175" i="6" s="1"/>
  <c r="J159" i="6"/>
  <c r="F159" i="6" s="1"/>
  <c r="J143" i="6"/>
  <c r="F143" i="6" s="1"/>
  <c r="J127" i="6"/>
  <c r="F127" i="6" s="1"/>
  <c r="J111" i="6"/>
  <c r="F111" i="6" s="1"/>
  <c r="H74" i="6"/>
  <c r="J74" i="6"/>
  <c r="F74" i="6" s="1"/>
  <c r="J49" i="6"/>
  <c r="F49" i="6" s="1"/>
  <c r="H208" i="6"/>
  <c r="J208" i="6"/>
  <c r="F208" i="6" s="1"/>
  <c r="H192" i="6"/>
  <c r="J192" i="6"/>
  <c r="F192" i="6" s="1"/>
  <c r="H176" i="6"/>
  <c r="J176" i="6"/>
  <c r="F176" i="6" s="1"/>
  <c r="H160" i="6"/>
  <c r="J160" i="6"/>
  <c r="F160" i="6" s="1"/>
  <c r="H144" i="6"/>
  <c r="J144" i="6"/>
  <c r="F144" i="6" s="1"/>
  <c r="H128" i="6"/>
  <c r="J128" i="6"/>
  <c r="F128" i="6" s="1"/>
  <c r="H112" i="6"/>
  <c r="J112" i="6"/>
  <c r="F112" i="6" s="1"/>
  <c r="H77" i="6"/>
  <c r="J77" i="6"/>
  <c r="F77" i="6" s="1"/>
  <c r="H196" i="6"/>
  <c r="J196" i="6"/>
  <c r="F196" i="6" s="1"/>
  <c r="H180" i="6"/>
  <c r="J180" i="6"/>
  <c r="F180" i="6" s="1"/>
  <c r="H164" i="6"/>
  <c r="J164" i="6"/>
  <c r="F164" i="6" s="1"/>
  <c r="H148" i="6"/>
  <c r="J148" i="6"/>
  <c r="F148" i="6" s="1"/>
  <c r="H132" i="6"/>
  <c r="J132" i="6"/>
  <c r="F132" i="6" s="1"/>
  <c r="H116" i="6"/>
  <c r="J116" i="6"/>
  <c r="F116" i="6" s="1"/>
  <c r="H61" i="6"/>
  <c r="J61" i="6"/>
  <c r="F61" i="6" s="1"/>
  <c r="H42" i="6"/>
  <c r="J42" i="6"/>
  <c r="F42" i="6" s="1"/>
  <c r="J81" i="6"/>
  <c r="F81" i="6" s="1"/>
  <c r="J33" i="6"/>
  <c r="F33" i="6" s="1"/>
  <c r="J209" i="6"/>
  <c r="F209" i="6" s="1"/>
  <c r="J205" i="6"/>
  <c r="F205" i="6" s="1"/>
  <c r="J201" i="6"/>
  <c r="F201" i="6" s="1"/>
  <c r="J197" i="6"/>
  <c r="F197" i="6" s="1"/>
  <c r="J193" i="6"/>
  <c r="F193" i="6" s="1"/>
  <c r="J189" i="6"/>
  <c r="F189" i="6" s="1"/>
  <c r="J185" i="6"/>
  <c r="F185" i="6" s="1"/>
  <c r="J181" i="6"/>
  <c r="F181" i="6" s="1"/>
  <c r="J177" i="6"/>
  <c r="F177" i="6" s="1"/>
  <c r="J173" i="6"/>
  <c r="F173" i="6" s="1"/>
  <c r="J169" i="6"/>
  <c r="F169" i="6" s="1"/>
  <c r="J165" i="6"/>
  <c r="F165" i="6" s="1"/>
  <c r="J161" i="6"/>
  <c r="F161" i="6" s="1"/>
  <c r="J157" i="6"/>
  <c r="F157" i="6" s="1"/>
  <c r="J153" i="6"/>
  <c r="F153" i="6" s="1"/>
  <c r="J149" i="6"/>
  <c r="F149" i="6" s="1"/>
  <c r="J145" i="6"/>
  <c r="F145" i="6" s="1"/>
  <c r="J141" i="6"/>
  <c r="F141" i="6" s="1"/>
  <c r="J137" i="6"/>
  <c r="F137" i="6" s="1"/>
  <c r="J133" i="6"/>
  <c r="F133" i="6" s="1"/>
  <c r="J129" i="6"/>
  <c r="F129" i="6" s="1"/>
  <c r="J125" i="6"/>
  <c r="F125" i="6" s="1"/>
  <c r="J121" i="6"/>
  <c r="F121" i="6" s="1"/>
  <c r="J117" i="6"/>
  <c r="F117" i="6" s="1"/>
  <c r="J113" i="6"/>
  <c r="F113" i="6" s="1"/>
  <c r="J109" i="6"/>
  <c r="F109" i="6" s="1"/>
  <c r="J105" i="6"/>
  <c r="F105" i="6" s="1"/>
  <c r="J101" i="6"/>
  <c r="F101" i="6" s="1"/>
  <c r="J29" i="6"/>
  <c r="F29" i="6" s="1"/>
  <c r="H19" i="6"/>
  <c r="J19" i="6"/>
  <c r="F19" i="6" s="1"/>
  <c r="J99" i="6"/>
  <c r="F99" i="6" s="1"/>
  <c r="J95" i="6"/>
  <c r="F95" i="6" s="1"/>
  <c r="J91" i="6"/>
  <c r="F91" i="6" s="1"/>
  <c r="J87" i="6"/>
  <c r="F87" i="6" s="1"/>
  <c r="J83" i="6"/>
  <c r="F83" i="6" s="1"/>
  <c r="J79" i="6"/>
  <c r="F79" i="6" s="1"/>
  <c r="J75" i="6"/>
  <c r="F75" i="6" s="1"/>
  <c r="J71" i="6"/>
  <c r="F71" i="6" s="1"/>
  <c r="J67" i="6"/>
  <c r="F67" i="6" s="1"/>
  <c r="J63" i="6"/>
  <c r="F63" i="6" s="1"/>
  <c r="J59" i="6"/>
  <c r="F59" i="6" s="1"/>
  <c r="J55" i="6"/>
  <c r="F55" i="6" s="1"/>
  <c r="J51" i="6"/>
  <c r="F51" i="6" s="1"/>
  <c r="J47" i="6"/>
  <c r="F47" i="6" s="1"/>
  <c r="J43" i="6"/>
  <c r="F43" i="6" s="1"/>
  <c r="J39" i="6"/>
  <c r="F39" i="6" s="1"/>
  <c r="J35" i="6"/>
  <c r="F35" i="6" s="1"/>
  <c r="J31" i="6"/>
  <c r="F31" i="6" s="1"/>
  <c r="J27" i="6"/>
  <c r="F27" i="6" s="1"/>
  <c r="H22" i="6"/>
  <c r="J22" i="6"/>
  <c r="F22" i="6" s="1"/>
  <c r="H25" i="6"/>
  <c r="J25" i="6"/>
  <c r="F25" i="6" s="1"/>
  <c r="J100" i="6"/>
  <c r="F100" i="6" s="1"/>
  <c r="J96" i="6"/>
  <c r="F96" i="6" s="1"/>
  <c r="J92" i="6"/>
  <c r="F92" i="6" s="1"/>
  <c r="J88" i="6"/>
  <c r="F88" i="6" s="1"/>
  <c r="J84" i="6"/>
  <c r="F84" i="6" s="1"/>
  <c r="J80" i="6"/>
  <c r="F80" i="6" s="1"/>
  <c r="J76" i="6"/>
  <c r="F76" i="6" s="1"/>
  <c r="J72" i="6"/>
  <c r="F72" i="6" s="1"/>
  <c r="J68" i="6"/>
  <c r="F68" i="6" s="1"/>
  <c r="J64" i="6"/>
  <c r="F64" i="6" s="1"/>
  <c r="J60" i="6"/>
  <c r="F60" i="6" s="1"/>
  <c r="J56" i="6"/>
  <c r="F56" i="6" s="1"/>
  <c r="J52" i="6"/>
  <c r="F52" i="6" s="1"/>
  <c r="J48" i="6"/>
  <c r="F48" i="6" s="1"/>
  <c r="J44" i="6"/>
  <c r="F44" i="6" s="1"/>
  <c r="J40" i="6"/>
  <c r="F40" i="6" s="1"/>
  <c r="J36" i="6"/>
  <c r="F36" i="6" s="1"/>
  <c r="J32" i="6"/>
  <c r="F32" i="6" s="1"/>
  <c r="J28" i="6"/>
  <c r="F28" i="6" s="1"/>
  <c r="H20" i="6"/>
  <c r="J20" i="6"/>
  <c r="F20" i="6" s="1"/>
  <c r="H23" i="6"/>
  <c r="J23" i="6"/>
  <c r="F23" i="6" s="1"/>
  <c r="H26" i="6"/>
  <c r="J26" i="6"/>
  <c r="F26" i="6" s="1"/>
  <c r="H18" i="6"/>
  <c r="J18" i="6"/>
  <c r="F18" i="6" s="1"/>
  <c r="H21" i="6"/>
  <c r="J21" i="6"/>
  <c r="F21" i="6" s="1"/>
  <c r="J98" i="6"/>
  <c r="F98" i="6" s="1"/>
  <c r="J94" i="6"/>
  <c r="F94" i="6" s="1"/>
  <c r="J90" i="6"/>
  <c r="F90" i="6" s="1"/>
  <c r="J30" i="6"/>
  <c r="F30" i="6" s="1"/>
  <c r="H24" i="6"/>
  <c r="J24" i="6"/>
  <c r="F24" i="6" s="1"/>
  <c r="J17" i="6"/>
  <c r="F17" i="6" s="1"/>
  <c r="J16" i="6"/>
  <c r="F16" i="6" s="1"/>
  <c r="J15" i="6"/>
  <c r="F15" i="6" s="1"/>
  <c r="J14" i="6"/>
  <c r="F14" i="6" s="1"/>
  <c r="J13" i="6"/>
  <c r="F13" i="6" s="1"/>
  <c r="J12" i="6"/>
  <c r="F12" i="6" s="1"/>
  <c r="J11" i="6"/>
  <c r="F11" i="6" s="1"/>
  <c r="J10" i="6"/>
  <c r="F10" i="6" s="1"/>
  <c r="J9" i="6"/>
  <c r="F9" i="6" s="1"/>
  <c r="J8" i="6"/>
  <c r="F8" i="6" s="1"/>
  <c r="J7" i="6"/>
  <c r="F7" i="6" s="1"/>
  <c r="J6" i="6"/>
  <c r="F6" i="6" s="1"/>
  <c r="J5" i="6"/>
  <c r="F5" i="6" s="1"/>
  <c r="J4" i="6"/>
  <c r="F4" i="6" s="1"/>
  <c r="J3" i="6"/>
  <c r="F3" i="6" s="1"/>
  <c r="J2" i="6"/>
  <c r="F2"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G26" i="10"/>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Z209" i="8"/>
  <c r="V209" i="8"/>
  <c r="R209" i="8"/>
  <c r="O209" i="8"/>
  <c r="Z208" i="8"/>
  <c r="V208" i="8"/>
  <c r="R208" i="8"/>
  <c r="O208" i="8"/>
  <c r="Z207" i="8"/>
  <c r="V207" i="8"/>
  <c r="R207" i="8"/>
  <c r="O207" i="8"/>
  <c r="Z206" i="8"/>
  <c r="V206" i="8"/>
  <c r="R206" i="8"/>
  <c r="O206" i="8"/>
  <c r="Z205" i="8"/>
  <c r="V205" i="8"/>
  <c r="R205" i="8"/>
  <c r="O205" i="8"/>
  <c r="Z204" i="8"/>
  <c r="V204" i="8"/>
  <c r="R204" i="8"/>
  <c r="O204" i="8"/>
  <c r="Z203" i="8"/>
  <c r="V203" i="8"/>
  <c r="R203" i="8"/>
  <c r="O203" i="8"/>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Q2" i="7"/>
  <c r="Q3" i="7"/>
  <c r="Q4" i="7"/>
  <c r="Q5" i="7"/>
  <c r="T2" i="7"/>
  <c r="T3" i="7"/>
  <c r="T4" i="7"/>
  <c r="T5" i="7"/>
  <c r="T6" i="7"/>
  <c r="T7" i="7"/>
  <c r="T8" i="7"/>
  <c r="T9" i="7"/>
  <c r="T10" i="7"/>
  <c r="T11" i="7"/>
  <c r="T12"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AO153" i="7"/>
  <c r="AL6" i="7"/>
  <c r="AL7" i="7"/>
  <c r="AL10" i="7"/>
  <c r="AL17" i="7"/>
  <c r="AL24" i="7"/>
  <c r="AL28" i="7"/>
  <c r="AL29" i="7"/>
  <c r="AL34" i="7"/>
  <c r="AL44" i="7"/>
  <c r="AL50" i="7"/>
  <c r="AL52" i="7"/>
  <c r="AL61" i="7"/>
  <c r="AL69" i="7"/>
  <c r="AL70" i="7"/>
  <c r="AL71" i="7"/>
  <c r="AL84" i="7"/>
  <c r="AL122" i="7"/>
  <c r="AL124" i="7"/>
  <c r="AL131" i="7"/>
  <c r="AL136" i="7"/>
  <c r="AL146" i="7"/>
  <c r="AL163" i="7"/>
  <c r="AL171" i="7"/>
  <c r="AL180" i="7"/>
  <c r="AL182" i="7"/>
  <c r="AL204"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C208" i="7"/>
  <c r="AC209"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1" i="7"/>
  <c r="Z202" i="7"/>
  <c r="Z203" i="7"/>
  <c r="Z204" i="7"/>
  <c r="Z205" i="7"/>
  <c r="Z206" i="7"/>
  <c r="Z207" i="7"/>
  <c r="Z208" i="7"/>
  <c r="Z209" i="7"/>
  <c r="V2" i="7"/>
  <c r="G2" i="7" s="1"/>
  <c r="V3" i="7"/>
  <c r="V4" i="7"/>
  <c r="V5" i="7"/>
  <c r="G5" i="7" s="1"/>
  <c r="V6" i="7"/>
  <c r="G6" i="7" s="1"/>
  <c r="V7" i="7"/>
  <c r="V8" i="7"/>
  <c r="V9" i="7"/>
  <c r="V10" i="7"/>
  <c r="G10" i="7" s="1"/>
  <c r="V11" i="7"/>
  <c r="V12" i="7"/>
  <c r="V13" i="7"/>
  <c r="G13" i="7" s="1"/>
  <c r="V14" i="7"/>
  <c r="G14" i="7" s="1"/>
  <c r="V15" i="7"/>
  <c r="V16" i="7"/>
  <c r="V17" i="7"/>
  <c r="V18" i="7"/>
  <c r="G18" i="7" s="1"/>
  <c r="V19" i="7"/>
  <c r="V20" i="7"/>
  <c r="V21" i="7"/>
  <c r="G21" i="7" s="1"/>
  <c r="V22" i="7"/>
  <c r="G22" i="7" s="1"/>
  <c r="V23" i="7"/>
  <c r="V24" i="7"/>
  <c r="V25" i="7"/>
  <c r="V26" i="7"/>
  <c r="G26" i="7" s="1"/>
  <c r="V27" i="7"/>
  <c r="V28" i="7"/>
  <c r="V29" i="7"/>
  <c r="G29" i="7" s="1"/>
  <c r="V30" i="7"/>
  <c r="G30" i="7" s="1"/>
  <c r="V31" i="7"/>
  <c r="V32" i="7"/>
  <c r="V33" i="7"/>
  <c r="V34" i="7"/>
  <c r="G34" i="7" s="1"/>
  <c r="V35" i="7"/>
  <c r="V36" i="7"/>
  <c r="V37" i="7"/>
  <c r="G37" i="7" s="1"/>
  <c r="V38" i="7"/>
  <c r="G38" i="7" s="1"/>
  <c r="V39" i="7"/>
  <c r="V40" i="7"/>
  <c r="V41" i="7"/>
  <c r="V42" i="7"/>
  <c r="G42" i="7" s="1"/>
  <c r="V43" i="7"/>
  <c r="V44" i="7"/>
  <c r="V45" i="7"/>
  <c r="G45" i="7" s="1"/>
  <c r="V46" i="7"/>
  <c r="G46" i="7" s="1"/>
  <c r="V47" i="7"/>
  <c r="V48" i="7"/>
  <c r="V49" i="7"/>
  <c r="V50" i="7"/>
  <c r="G50" i="7" s="1"/>
  <c r="V51" i="7"/>
  <c r="V52" i="7"/>
  <c r="V53" i="7"/>
  <c r="G53" i="7" s="1"/>
  <c r="V54" i="7"/>
  <c r="G54" i="7" s="1"/>
  <c r="V55" i="7"/>
  <c r="V56" i="7"/>
  <c r="V57" i="7"/>
  <c r="V58" i="7"/>
  <c r="G58" i="7" s="1"/>
  <c r="V59" i="7"/>
  <c r="V60" i="7"/>
  <c r="V61" i="7"/>
  <c r="G61" i="7" s="1"/>
  <c r="V62" i="7"/>
  <c r="G62" i="7" s="1"/>
  <c r="V63" i="7"/>
  <c r="V64" i="7"/>
  <c r="V65" i="7"/>
  <c r="V66" i="7"/>
  <c r="G66" i="7" s="1"/>
  <c r="V67" i="7"/>
  <c r="V68" i="7"/>
  <c r="V69" i="7"/>
  <c r="G69" i="7" s="1"/>
  <c r="V70" i="7"/>
  <c r="G70" i="7" s="1"/>
  <c r="V71" i="7"/>
  <c r="V72" i="7"/>
  <c r="V73" i="7"/>
  <c r="V74" i="7"/>
  <c r="G74" i="7" s="1"/>
  <c r="V75" i="7"/>
  <c r="V76" i="7"/>
  <c r="V77" i="7"/>
  <c r="G77" i="7" s="1"/>
  <c r="V78" i="7"/>
  <c r="G78" i="7" s="1"/>
  <c r="V79" i="7"/>
  <c r="V80" i="7"/>
  <c r="V81" i="7"/>
  <c r="V82" i="7"/>
  <c r="G82" i="7" s="1"/>
  <c r="V83" i="7"/>
  <c r="V84" i="7"/>
  <c r="V85" i="7"/>
  <c r="G85" i="7" s="1"/>
  <c r="V86" i="7"/>
  <c r="G86" i="7" s="1"/>
  <c r="V87" i="7"/>
  <c r="V88" i="7"/>
  <c r="V89" i="7"/>
  <c r="V90" i="7"/>
  <c r="G90" i="7" s="1"/>
  <c r="V91" i="7"/>
  <c r="V92" i="7"/>
  <c r="V93" i="7"/>
  <c r="G93" i="7" s="1"/>
  <c r="V94" i="7"/>
  <c r="G94" i="7" s="1"/>
  <c r="V95" i="7"/>
  <c r="V96" i="7"/>
  <c r="V97" i="7"/>
  <c r="V98" i="7"/>
  <c r="G98" i="7" s="1"/>
  <c r="V99" i="7"/>
  <c r="V100" i="7"/>
  <c r="V101" i="7"/>
  <c r="G101" i="7" s="1"/>
  <c r="V102" i="7"/>
  <c r="G102" i="7" s="1"/>
  <c r="V103" i="7"/>
  <c r="V104" i="7"/>
  <c r="V105" i="7"/>
  <c r="V106" i="7"/>
  <c r="G106" i="7" s="1"/>
  <c r="V107" i="7"/>
  <c r="V108" i="7"/>
  <c r="V109" i="7"/>
  <c r="G109" i="7" s="1"/>
  <c r="V110" i="7"/>
  <c r="G110" i="7" s="1"/>
  <c r="V111" i="7"/>
  <c r="V112" i="7"/>
  <c r="V113" i="7"/>
  <c r="V114" i="7"/>
  <c r="G114" i="7" s="1"/>
  <c r="V115" i="7"/>
  <c r="V116" i="7"/>
  <c r="V117" i="7"/>
  <c r="G117" i="7" s="1"/>
  <c r="V118" i="7"/>
  <c r="G118" i="7" s="1"/>
  <c r="V119" i="7"/>
  <c r="V120" i="7"/>
  <c r="V121" i="7"/>
  <c r="V122" i="7"/>
  <c r="G122" i="7" s="1"/>
  <c r="V123" i="7"/>
  <c r="V124" i="7"/>
  <c r="V125" i="7"/>
  <c r="G125" i="7" s="1"/>
  <c r="V126" i="7"/>
  <c r="G126" i="7" s="1"/>
  <c r="V127" i="7"/>
  <c r="V128" i="7"/>
  <c r="V129" i="7"/>
  <c r="V130" i="7"/>
  <c r="G130" i="7" s="1"/>
  <c r="V131" i="7"/>
  <c r="V132" i="7"/>
  <c r="V133" i="7"/>
  <c r="G133" i="7" s="1"/>
  <c r="V134" i="7"/>
  <c r="G134" i="7" s="1"/>
  <c r="V135" i="7"/>
  <c r="V136" i="7"/>
  <c r="V137" i="7"/>
  <c r="V138" i="7"/>
  <c r="G138" i="7" s="1"/>
  <c r="V139" i="7"/>
  <c r="V140" i="7"/>
  <c r="V141" i="7"/>
  <c r="G141" i="7" s="1"/>
  <c r="V142" i="7"/>
  <c r="G142" i="7" s="1"/>
  <c r="V143" i="7"/>
  <c r="V144" i="7"/>
  <c r="V145" i="7"/>
  <c r="V146" i="7"/>
  <c r="G146" i="7" s="1"/>
  <c r="V147" i="7"/>
  <c r="V148" i="7"/>
  <c r="V149" i="7"/>
  <c r="G149" i="7" s="1"/>
  <c r="V150" i="7"/>
  <c r="G150" i="7" s="1"/>
  <c r="V151" i="7"/>
  <c r="V152" i="7"/>
  <c r="V153" i="7"/>
  <c r="V154" i="7"/>
  <c r="G154" i="7" s="1"/>
  <c r="V155" i="7"/>
  <c r="V156" i="7"/>
  <c r="V157" i="7"/>
  <c r="G157" i="7" s="1"/>
  <c r="V158" i="7"/>
  <c r="G158" i="7" s="1"/>
  <c r="V159" i="7"/>
  <c r="V160" i="7"/>
  <c r="V161" i="7"/>
  <c r="V162" i="7"/>
  <c r="G162" i="7" s="1"/>
  <c r="V163" i="7"/>
  <c r="V164" i="7"/>
  <c r="V165" i="7"/>
  <c r="G165" i="7" s="1"/>
  <c r="V166" i="7"/>
  <c r="G166" i="7" s="1"/>
  <c r="V167" i="7"/>
  <c r="V168" i="7"/>
  <c r="V169" i="7"/>
  <c r="V170" i="7"/>
  <c r="G170" i="7" s="1"/>
  <c r="V171" i="7"/>
  <c r="V172" i="7"/>
  <c r="V173" i="7"/>
  <c r="G173" i="7" s="1"/>
  <c r="V174" i="7"/>
  <c r="G174" i="7" s="1"/>
  <c r="V175" i="7"/>
  <c r="V176" i="7"/>
  <c r="V177" i="7"/>
  <c r="V178" i="7"/>
  <c r="G178" i="7" s="1"/>
  <c r="V179" i="7"/>
  <c r="V180" i="7"/>
  <c r="V181" i="7"/>
  <c r="G181" i="7" s="1"/>
  <c r="V182" i="7"/>
  <c r="G182" i="7" s="1"/>
  <c r="V183" i="7"/>
  <c r="V184" i="7"/>
  <c r="V185" i="7"/>
  <c r="V186" i="7"/>
  <c r="G186" i="7" s="1"/>
  <c r="V187" i="7"/>
  <c r="V188" i="7"/>
  <c r="V189" i="7"/>
  <c r="G189" i="7" s="1"/>
  <c r="V190" i="7"/>
  <c r="G190" i="7" s="1"/>
  <c r="V191" i="7"/>
  <c r="V192" i="7"/>
  <c r="V193" i="7"/>
  <c r="V194" i="7"/>
  <c r="G194" i="7" s="1"/>
  <c r="V195" i="7"/>
  <c r="V196" i="7"/>
  <c r="V197" i="7"/>
  <c r="G197" i="7" s="1"/>
  <c r="V198" i="7"/>
  <c r="G198" i="7" s="1"/>
  <c r="V199" i="7"/>
  <c r="V200" i="7"/>
  <c r="V201" i="7"/>
  <c r="V202" i="7"/>
  <c r="G202" i="7" s="1"/>
  <c r="V203" i="7"/>
  <c r="V204" i="7"/>
  <c r="V205" i="7"/>
  <c r="G205" i="7" s="1"/>
  <c r="V206" i="7"/>
  <c r="G206" i="7" s="1"/>
  <c r="V207" i="7"/>
  <c r="V208" i="7"/>
  <c r="V209" i="7"/>
  <c r="K5" i="7"/>
  <c r="K4" i="7"/>
  <c r="K3" i="7"/>
  <c r="K2" i="7"/>
  <c r="G207" i="7" l="1"/>
  <c r="G199" i="7"/>
  <c r="G191" i="7"/>
  <c r="G183" i="7"/>
  <c r="G175" i="7"/>
  <c r="G167" i="7"/>
  <c r="G159" i="7"/>
  <c r="G151" i="7"/>
  <c r="G143" i="7"/>
  <c r="G135" i="7"/>
  <c r="G127" i="7"/>
  <c r="G119" i="7"/>
  <c r="G111" i="7"/>
  <c r="G103" i="7"/>
  <c r="G95" i="7"/>
  <c r="G87" i="7"/>
  <c r="G79" i="7"/>
  <c r="G71" i="7"/>
  <c r="G63" i="7"/>
  <c r="G55" i="7"/>
  <c r="G47" i="7"/>
  <c r="G39" i="7"/>
  <c r="G31" i="7"/>
  <c r="G23" i="7"/>
  <c r="G15" i="7"/>
  <c r="G7" i="7"/>
  <c r="G4" i="10"/>
  <c r="I4" i="10" s="1"/>
  <c r="G204" i="7"/>
  <c r="G196" i="7"/>
  <c r="G188" i="7"/>
  <c r="G180" i="7"/>
  <c r="G172" i="7"/>
  <c r="G164" i="7"/>
  <c r="G156" i="7"/>
  <c r="G148" i="7"/>
  <c r="G140" i="7"/>
  <c r="G132" i="7"/>
  <c r="G124" i="7"/>
  <c r="G116" i="7"/>
  <c r="G108" i="7"/>
  <c r="G100" i="7"/>
  <c r="G92" i="7"/>
  <c r="G84" i="7"/>
  <c r="G76" i="7"/>
  <c r="G68" i="7"/>
  <c r="G60" i="7"/>
  <c r="G52" i="7"/>
  <c r="G44" i="7"/>
  <c r="G36" i="7"/>
  <c r="G28" i="7"/>
  <c r="G20" i="7"/>
  <c r="G12" i="7"/>
  <c r="G4" i="7"/>
  <c r="G209" i="7"/>
  <c r="G201" i="7"/>
  <c r="G193" i="7"/>
  <c r="G185" i="7"/>
  <c r="G177" i="7"/>
  <c r="G169" i="7"/>
  <c r="G161" i="7"/>
  <c r="G153" i="7"/>
  <c r="G145" i="7"/>
  <c r="G137" i="7"/>
  <c r="G129" i="7"/>
  <c r="G121" i="7"/>
  <c r="G113" i="7"/>
  <c r="G105" i="7"/>
  <c r="G97" i="7"/>
  <c r="G89" i="7"/>
  <c r="G81" i="7"/>
  <c r="G73" i="7"/>
  <c r="G65" i="7"/>
  <c r="G57" i="7"/>
  <c r="G49" i="7"/>
  <c r="G41" i="7"/>
  <c r="G33" i="7"/>
  <c r="G25" i="7"/>
  <c r="G17" i="7"/>
  <c r="G9" i="7"/>
  <c r="G208" i="7"/>
  <c r="G200" i="7"/>
  <c r="G192" i="7"/>
  <c r="G184" i="7"/>
  <c r="G176" i="7"/>
  <c r="G168" i="7"/>
  <c r="G160" i="7"/>
  <c r="G152" i="7"/>
  <c r="G144" i="7"/>
  <c r="G136" i="7"/>
  <c r="G128" i="7"/>
  <c r="G120" i="7"/>
  <c r="G112" i="7"/>
  <c r="G104" i="7"/>
  <c r="G96" i="7"/>
  <c r="G88" i="7"/>
  <c r="G80" i="7"/>
  <c r="G72" i="7"/>
  <c r="G64" i="7"/>
  <c r="G56" i="7"/>
  <c r="G48" i="7"/>
  <c r="G40" i="7"/>
  <c r="G32" i="7"/>
  <c r="G24" i="7"/>
  <c r="G16" i="7"/>
  <c r="G8" i="7"/>
  <c r="G203" i="7"/>
  <c r="G195" i="7"/>
  <c r="G187" i="7"/>
  <c r="G179" i="7"/>
  <c r="G171" i="7"/>
  <c r="G163" i="7"/>
  <c r="G155" i="7"/>
  <c r="G147" i="7"/>
  <c r="G139" i="7"/>
  <c r="G131" i="7"/>
  <c r="G123" i="7"/>
  <c r="G115" i="7"/>
  <c r="G107" i="7"/>
  <c r="G99" i="7"/>
  <c r="G91" i="7"/>
  <c r="G83" i="7"/>
  <c r="G75" i="7"/>
  <c r="G67" i="7"/>
  <c r="G59" i="7"/>
  <c r="G51" i="7"/>
  <c r="G43" i="7"/>
  <c r="G35" i="7"/>
  <c r="G27" i="7"/>
  <c r="G19" i="7"/>
  <c r="G11" i="7"/>
  <c r="G3" i="7"/>
  <c r="AF204" i="7"/>
  <c r="AF196" i="7"/>
  <c r="AF188" i="7"/>
  <c r="AF180" i="7"/>
  <c r="AF172" i="7"/>
  <c r="AF164" i="7"/>
  <c r="AF156" i="7"/>
  <c r="AF148" i="7"/>
  <c r="AF140" i="7"/>
  <c r="AF132" i="7"/>
  <c r="AF124" i="7"/>
  <c r="AF116" i="7"/>
  <c r="AF108" i="7"/>
  <c r="AF100" i="7"/>
  <c r="AF92" i="7"/>
  <c r="AF84" i="7"/>
  <c r="AF76" i="7"/>
  <c r="AF68" i="7"/>
  <c r="AF60" i="7"/>
  <c r="AF52" i="7"/>
  <c r="AF44" i="7"/>
  <c r="AF36" i="7"/>
  <c r="AF28" i="7"/>
  <c r="AF20" i="7"/>
  <c r="AF12" i="7"/>
  <c r="AF4" i="7"/>
  <c r="AF203" i="7"/>
  <c r="AF195" i="7"/>
  <c r="AF187" i="7"/>
  <c r="AF179" i="7"/>
  <c r="AF171" i="7"/>
  <c r="AF163" i="7"/>
  <c r="AF155" i="7"/>
  <c r="AF147" i="7"/>
  <c r="AF139" i="7"/>
  <c r="AF131" i="7"/>
  <c r="AF123" i="7"/>
  <c r="AF115" i="7"/>
  <c r="AF107" i="7"/>
  <c r="AF99" i="7"/>
  <c r="AF91" i="7"/>
  <c r="AF83" i="7"/>
  <c r="AF75" i="7"/>
  <c r="AF67" i="7"/>
  <c r="AF59" i="7"/>
  <c r="AF51" i="7"/>
  <c r="AF43" i="7"/>
  <c r="AF35" i="7"/>
  <c r="AF27" i="7"/>
  <c r="AF19" i="7"/>
  <c r="AF11" i="7"/>
  <c r="AF3" i="7"/>
  <c r="AF202" i="7"/>
  <c r="AF194" i="7"/>
  <c r="AF186" i="7"/>
  <c r="AF178" i="7"/>
  <c r="AF170" i="7"/>
  <c r="AF162" i="7"/>
  <c r="AF154" i="7"/>
  <c r="AF146" i="7"/>
  <c r="AF138" i="7"/>
  <c r="AF130" i="7"/>
  <c r="AF122" i="7"/>
  <c r="AF114" i="7"/>
  <c r="AF106" i="7"/>
  <c r="AF98" i="7"/>
  <c r="AF90" i="7"/>
  <c r="AF82" i="7"/>
  <c r="AF74" i="7"/>
  <c r="AF66" i="7"/>
  <c r="AF58" i="7"/>
  <c r="AF50" i="7"/>
  <c r="AF42" i="7"/>
  <c r="AF34" i="7"/>
  <c r="AF26" i="7"/>
  <c r="AF18" i="7"/>
  <c r="AF10" i="7"/>
  <c r="AF2" i="7"/>
  <c r="AF209" i="7"/>
  <c r="AF201" i="7"/>
  <c r="AF193" i="7"/>
  <c r="AF185" i="7"/>
  <c r="AF177" i="7"/>
  <c r="AF169" i="7"/>
  <c r="AF161" i="7"/>
  <c r="AF153" i="7"/>
  <c r="AF145" i="7"/>
  <c r="AF137" i="7"/>
  <c r="AF129" i="7"/>
  <c r="AF121" i="7"/>
  <c r="AF113" i="7"/>
  <c r="AF105" i="7"/>
  <c r="AF97" i="7"/>
  <c r="AF89" i="7"/>
  <c r="AF81" i="7"/>
  <c r="AF73" i="7"/>
  <c r="AF65" i="7"/>
  <c r="AF57" i="7"/>
  <c r="AF49" i="7"/>
  <c r="AF41" i="7"/>
  <c r="AF33" i="7"/>
  <c r="AF25" i="7"/>
  <c r="AF17" i="7"/>
  <c r="AF9" i="7"/>
  <c r="AF208"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AF207" i="7"/>
  <c r="AF199" i="7"/>
  <c r="AF191" i="7"/>
  <c r="AF183" i="7"/>
  <c r="AF175" i="7"/>
  <c r="AF167" i="7"/>
  <c r="AF159" i="7"/>
  <c r="AF151" i="7"/>
  <c r="AF143" i="7"/>
  <c r="AF135" i="7"/>
  <c r="AF127" i="7"/>
  <c r="AF119" i="7"/>
  <c r="AF111" i="7"/>
  <c r="AF103" i="7"/>
  <c r="AF95" i="7"/>
  <c r="AF87" i="7"/>
  <c r="AF79" i="7"/>
  <c r="AF71" i="7"/>
  <c r="AF63" i="7"/>
  <c r="AF55" i="7"/>
  <c r="AF47" i="7"/>
  <c r="AF39" i="7"/>
  <c r="AF31" i="7"/>
  <c r="AF23" i="7"/>
  <c r="AF15" i="7"/>
  <c r="AF7" i="7"/>
  <c r="AF206" i="7"/>
  <c r="AF198" i="7"/>
  <c r="AF190" i="7"/>
  <c r="AF182" i="7"/>
  <c r="AF174" i="7"/>
  <c r="AF166" i="7"/>
  <c r="AF158" i="7"/>
  <c r="AF150" i="7"/>
  <c r="AF142" i="7"/>
  <c r="AF134" i="7"/>
  <c r="AF126" i="7"/>
  <c r="AF118" i="7"/>
  <c r="AF110" i="7"/>
  <c r="AF102" i="7"/>
  <c r="AF94" i="7"/>
  <c r="AF86" i="7"/>
  <c r="AF78" i="7"/>
  <c r="AF70" i="7"/>
  <c r="AF62" i="7"/>
  <c r="AF54" i="7"/>
  <c r="AF46" i="7"/>
  <c r="AF38" i="7"/>
  <c r="AF30" i="7"/>
  <c r="AF22" i="7"/>
  <c r="AF14" i="7"/>
  <c r="AF6" i="7"/>
  <c r="AF205" i="7"/>
  <c r="AF197" i="7"/>
  <c r="AF189" i="7"/>
  <c r="AF181" i="7"/>
  <c r="AF173" i="7"/>
  <c r="AF165" i="7"/>
  <c r="AF157" i="7"/>
  <c r="AF149" i="7"/>
  <c r="AF141" i="7"/>
  <c r="AF133" i="7"/>
  <c r="AF125" i="7"/>
  <c r="AF117" i="7"/>
  <c r="AF109" i="7"/>
  <c r="AF101" i="7"/>
  <c r="AF93" i="7"/>
  <c r="AF85" i="7"/>
  <c r="AF77" i="7"/>
  <c r="AF69" i="7"/>
  <c r="AF61" i="7"/>
  <c r="AF53" i="7"/>
  <c r="AF45" i="7"/>
  <c r="AF37" i="7"/>
  <c r="AF29" i="7"/>
  <c r="AF21" i="7"/>
  <c r="AF13" i="7"/>
  <c r="AF5" i="7"/>
  <c r="W208" i="7"/>
  <c r="W192" i="7"/>
  <c r="W184" i="7"/>
  <c r="W176" i="7"/>
  <c r="W168" i="7"/>
  <c r="W160" i="7"/>
  <c r="W152" i="7"/>
  <c r="W202" i="7"/>
  <c r="W194" i="7"/>
  <c r="W186" i="7"/>
  <c r="W178" i="7"/>
  <c r="W170" i="7"/>
  <c r="W162" i="7"/>
  <c r="W154" i="7"/>
  <c r="W146" i="7"/>
  <c r="W138" i="7"/>
  <c r="W130" i="7"/>
  <c r="W122" i="7"/>
  <c r="W114" i="7"/>
  <c r="W106" i="7"/>
  <c r="W98" i="7"/>
  <c r="W90" i="7"/>
  <c r="W82" i="7"/>
  <c r="W74" i="7"/>
  <c r="W66" i="7"/>
  <c r="W58" i="7"/>
  <c r="W50" i="7"/>
  <c r="W42" i="7"/>
  <c r="W34" i="7"/>
  <c r="W26" i="7"/>
  <c r="W18" i="7"/>
  <c r="W10" i="7"/>
  <c r="W2" i="7"/>
  <c r="W209" i="7"/>
  <c r="W201" i="7"/>
  <c r="W193" i="7"/>
  <c r="W185" i="7"/>
  <c r="W177" i="7"/>
  <c r="W169" i="7"/>
  <c r="W161" i="7"/>
  <c r="W153" i="7"/>
  <c r="W145" i="7"/>
  <c r="W137" i="7"/>
  <c r="W129" i="7"/>
  <c r="W121" i="7"/>
  <c r="W113" i="7"/>
  <c r="W105" i="7"/>
  <c r="W97" i="7"/>
  <c r="W81" i="7"/>
  <c r="W73" i="7"/>
  <c r="W65" i="7"/>
  <c r="W57" i="7"/>
  <c r="W49" i="7"/>
  <c r="W41" i="7"/>
  <c r="W33" i="7"/>
  <c r="W25" i="7"/>
  <c r="W17" i="7"/>
  <c r="W9" i="7"/>
  <c r="W144" i="7"/>
  <c r="W136" i="7"/>
  <c r="W128" i="7"/>
  <c r="W120" i="7"/>
  <c r="W112" i="7"/>
  <c r="W104" i="7"/>
  <c r="W96" i="7"/>
  <c r="W80" i="7"/>
  <c r="W72" i="7"/>
  <c r="W64" i="7"/>
  <c r="W56" i="7"/>
  <c r="W48" i="7"/>
  <c r="W40" i="7"/>
  <c r="W32" i="7"/>
  <c r="W24" i="7"/>
  <c r="W16" i="7"/>
  <c r="W8" i="7"/>
  <c r="W207" i="7"/>
  <c r="W199" i="7"/>
  <c r="W191" i="7"/>
  <c r="W183" i="7"/>
  <c r="W175" i="7"/>
  <c r="W167" i="7"/>
  <c r="W159" i="7"/>
  <c r="W151" i="7"/>
  <c r="W143" i="7"/>
  <c r="W135" i="7"/>
  <c r="W127" i="7"/>
  <c r="W119" i="7"/>
  <c r="W111" i="7"/>
  <c r="W103" i="7"/>
  <c r="W95" i="7"/>
  <c r="W87" i="7"/>
  <c r="W79" i="7"/>
  <c r="W71" i="7"/>
  <c r="W63" i="7"/>
  <c r="W55" i="7"/>
  <c r="W47" i="7"/>
  <c r="W39" i="7"/>
  <c r="W31" i="7"/>
  <c r="W23" i="7"/>
  <c r="W15" i="7"/>
  <c r="W7" i="7"/>
  <c r="W206" i="7"/>
  <c r="W198" i="7"/>
  <c r="W190" i="7"/>
  <c r="W182" i="7"/>
  <c r="W174" i="7"/>
  <c r="W166" i="7"/>
  <c r="W158" i="7"/>
  <c r="W150" i="7"/>
  <c r="W142" i="7"/>
  <c r="W134" i="7"/>
  <c r="W126" i="7"/>
  <c r="W118" i="7"/>
  <c r="W110" i="7"/>
  <c r="W102" i="7"/>
  <c r="W94" i="7"/>
  <c r="W86" i="7"/>
  <c r="W78" i="7"/>
  <c r="W70" i="7"/>
  <c r="W62" i="7"/>
  <c r="W54" i="7"/>
  <c r="W46" i="7"/>
  <c r="W38" i="7"/>
  <c r="W30" i="7"/>
  <c r="W22" i="7"/>
  <c r="W14" i="7"/>
  <c r="W6" i="7"/>
  <c r="W205" i="7"/>
  <c r="W197" i="7"/>
  <c r="W189" i="7"/>
  <c r="W181" i="7"/>
  <c r="W173" i="7"/>
  <c r="W165" i="7"/>
  <c r="W157" i="7"/>
  <c r="W149" i="7"/>
  <c r="W141" i="7"/>
  <c r="W133" i="7"/>
  <c r="W125" i="7"/>
  <c r="W117" i="7"/>
  <c r="W109" i="7"/>
  <c r="W101" i="7"/>
  <c r="W93" i="7"/>
  <c r="W85" i="7"/>
  <c r="W77" i="7"/>
  <c r="W69" i="7"/>
  <c r="W61" i="7"/>
  <c r="W53" i="7"/>
  <c r="W45" i="7"/>
  <c r="W37" i="7"/>
  <c r="W29" i="7"/>
  <c r="W21" i="7"/>
  <c r="W13" i="7"/>
  <c r="W5" i="7"/>
  <c r="W204" i="7"/>
  <c r="W196" i="7"/>
  <c r="W188" i="7"/>
  <c r="W180" i="7"/>
  <c r="W172" i="7"/>
  <c r="W164" i="7"/>
  <c r="W156" i="7"/>
  <c r="W148" i="7"/>
  <c r="W140" i="7"/>
  <c r="W132" i="7"/>
  <c r="W124" i="7"/>
  <c r="W116" i="7"/>
  <c r="W108" i="7"/>
  <c r="W100" i="7"/>
  <c r="W92" i="7"/>
  <c r="W84" i="7"/>
  <c r="W76" i="7"/>
  <c r="W68" i="7"/>
  <c r="W60" i="7"/>
  <c r="W52" i="7"/>
  <c r="W44" i="7"/>
  <c r="W36" i="7"/>
  <c r="W28" i="7"/>
  <c r="W20" i="7"/>
  <c r="W12" i="7"/>
  <c r="W4" i="7"/>
  <c r="W203" i="7"/>
  <c r="W195" i="7"/>
  <c r="W187" i="7"/>
  <c r="W179" i="7"/>
  <c r="W171" i="7"/>
  <c r="W163" i="7"/>
  <c r="W155" i="7"/>
  <c r="W147" i="7"/>
  <c r="W139" i="7"/>
  <c r="W131" i="7"/>
  <c r="W123" i="7"/>
  <c r="W115" i="7"/>
  <c r="W107" i="7"/>
  <c r="W99" i="7"/>
  <c r="W91" i="7"/>
  <c r="W83" i="7"/>
  <c r="W75" i="7"/>
  <c r="W67" i="7"/>
  <c r="W59" i="7"/>
  <c r="W51" i="7"/>
  <c r="W43" i="7"/>
  <c r="W35" i="7"/>
  <c r="W27" i="7"/>
  <c r="W19" i="7"/>
  <c r="W11" i="7"/>
  <c r="W3" i="7"/>
  <c r="F5" i="7"/>
  <c r="H5" i="7" s="1"/>
  <c r="F2" i="7"/>
  <c r="H2" i="7" s="1"/>
  <c r="F3" i="7"/>
  <c r="F4" i="7"/>
  <c r="H4" i="7" s="1"/>
  <c r="H3" i="7" l="1"/>
  <c r="G5" i="10" l="1"/>
  <c r="I5" i="10" s="1"/>
  <c r="G35" i="10" s="1"/>
  <c r="G9" i="10"/>
  <c r="I9" i="10" s="1"/>
  <c r="G36" i="10" s="1"/>
  <c r="C5" i="10"/>
  <c r="G3" i="10" l="1"/>
  <c r="I3" i="10" s="1"/>
  <c r="C4" i="10"/>
  <c r="G28" i="10" l="1"/>
  <c r="G34" i="10"/>
  <c r="H7" i="10"/>
  <c r="H6" i="10"/>
  <c r="H8" i="10"/>
  <c r="H10" i="10"/>
  <c r="H11" i="10"/>
  <c r="H13" i="10"/>
  <c r="H14" i="10"/>
  <c r="H12" i="10"/>
  <c r="H15" i="10"/>
  <c r="H5" i="10"/>
  <c r="H9" i="10"/>
</calcChain>
</file>

<file path=xl/sharedStrings.xml><?xml version="1.0" encoding="utf-8"?>
<sst xmlns="http://schemas.openxmlformats.org/spreadsheetml/2006/main" count="3325" uniqueCount="679">
  <si>
    <t>075001</t>
  </si>
  <si>
    <t>075011</t>
  </si>
  <si>
    <t>075013</t>
  </si>
  <si>
    <t>075017</t>
  </si>
  <si>
    <t>075028</t>
  </si>
  <si>
    <t>075031</t>
  </si>
  <si>
    <t>075034</t>
  </si>
  <si>
    <t>075044</t>
  </si>
  <si>
    <t>075047</t>
  </si>
  <si>
    <t>075057</t>
  </si>
  <si>
    <t>075060</t>
  </si>
  <si>
    <t>075061</t>
  </si>
  <si>
    <t>075063</t>
  </si>
  <si>
    <t>075064</t>
  </si>
  <si>
    <t>075069</t>
  </si>
  <si>
    <t>075070</t>
  </si>
  <si>
    <t>075074</t>
  </si>
  <si>
    <t>075078</t>
  </si>
  <si>
    <t>075079</t>
  </si>
  <si>
    <t>075082</t>
  </si>
  <si>
    <t>075084</t>
  </si>
  <si>
    <t>075085</t>
  </si>
  <si>
    <t>075089</t>
  </si>
  <si>
    <t>075096</t>
  </si>
  <si>
    <t>075105</t>
  </si>
  <si>
    <t>075106</t>
  </si>
  <si>
    <t>075109</t>
  </si>
  <si>
    <t>075111</t>
  </si>
  <si>
    <t>075113</t>
  </si>
  <si>
    <t>075117</t>
  </si>
  <si>
    <t>075135</t>
  </si>
  <si>
    <t>075138</t>
  </si>
  <si>
    <t>075144</t>
  </si>
  <si>
    <t>075146</t>
  </si>
  <si>
    <t>075153</t>
  </si>
  <si>
    <t>075158</t>
  </si>
  <si>
    <t>075159</t>
  </si>
  <si>
    <t>075163</t>
  </si>
  <si>
    <t>075181</t>
  </si>
  <si>
    <t>075182</t>
  </si>
  <si>
    <t>075183</t>
  </si>
  <si>
    <t>075192</t>
  </si>
  <si>
    <t>075195</t>
  </si>
  <si>
    <t>075196</t>
  </si>
  <si>
    <t>075198</t>
  </si>
  <si>
    <t>075200</t>
  </si>
  <si>
    <t>075201</t>
  </si>
  <si>
    <t>075202</t>
  </si>
  <si>
    <t>075208</t>
  </si>
  <si>
    <t>075210</t>
  </si>
  <si>
    <t>075211</t>
  </si>
  <si>
    <t>075213</t>
  </si>
  <si>
    <t>075214</t>
  </si>
  <si>
    <t>075216</t>
  </si>
  <si>
    <t>075219</t>
  </si>
  <si>
    <t>075221</t>
  </si>
  <si>
    <t>075222</t>
  </si>
  <si>
    <t>075228</t>
  </si>
  <si>
    <t>075230</t>
  </si>
  <si>
    <t>075231</t>
  </si>
  <si>
    <t>075232</t>
  </si>
  <si>
    <t>075234</t>
  </si>
  <si>
    <t>075235</t>
  </si>
  <si>
    <t>075236</t>
  </si>
  <si>
    <t>075237</t>
  </si>
  <si>
    <t>075238</t>
  </si>
  <si>
    <t>075240</t>
  </si>
  <si>
    <t>075241</t>
  </si>
  <si>
    <t>075243</t>
  </si>
  <si>
    <t>075244</t>
  </si>
  <si>
    <t>075246</t>
  </si>
  <si>
    <t>075250</t>
  </si>
  <si>
    <t>075251</t>
  </si>
  <si>
    <t>075252</t>
  </si>
  <si>
    <t>075253</t>
  </si>
  <si>
    <t>075257</t>
  </si>
  <si>
    <t>075258</t>
  </si>
  <si>
    <t>075261</t>
  </si>
  <si>
    <t>075263</t>
  </si>
  <si>
    <t>075264</t>
  </si>
  <si>
    <t>075265</t>
  </si>
  <si>
    <t>075268</t>
  </si>
  <si>
    <t>075270</t>
  </si>
  <si>
    <t>075271</t>
  </si>
  <si>
    <t>075272</t>
  </si>
  <si>
    <t>075274</t>
  </si>
  <si>
    <t>075275</t>
  </si>
  <si>
    <t>075278</t>
  </si>
  <si>
    <t>075279</t>
  </si>
  <si>
    <t>075280</t>
  </si>
  <si>
    <t>075282</t>
  </si>
  <si>
    <t>075286</t>
  </si>
  <si>
    <t>075288</t>
  </si>
  <si>
    <t>075290</t>
  </si>
  <si>
    <t>075292</t>
  </si>
  <si>
    <t>075293</t>
  </si>
  <si>
    <t>075294</t>
  </si>
  <si>
    <t>075295</t>
  </si>
  <si>
    <t>075296</t>
  </si>
  <si>
    <t>075299</t>
  </si>
  <si>
    <t>075300</t>
  </si>
  <si>
    <t>075301</t>
  </si>
  <si>
    <t>075306</t>
  </si>
  <si>
    <t>075307</t>
  </si>
  <si>
    <t>075309</t>
  </si>
  <si>
    <t>075310</t>
  </si>
  <si>
    <t>075312</t>
  </si>
  <si>
    <t>075313</t>
  </si>
  <si>
    <t>075314</t>
  </si>
  <si>
    <t>075316</t>
  </si>
  <si>
    <t>075317</t>
  </si>
  <si>
    <t>075318</t>
  </si>
  <si>
    <t>075319</t>
  </si>
  <si>
    <t>075320</t>
  </si>
  <si>
    <t>075321</t>
  </si>
  <si>
    <t>075322</t>
  </si>
  <si>
    <t>075323</t>
  </si>
  <si>
    <t>075324</t>
  </si>
  <si>
    <t>075325</t>
  </si>
  <si>
    <t>075326</t>
  </si>
  <si>
    <t>075327</t>
  </si>
  <si>
    <t>075328</t>
  </si>
  <si>
    <t>075329</t>
  </si>
  <si>
    <t>075330</t>
  </si>
  <si>
    <t>075331</t>
  </si>
  <si>
    <t>075332</t>
  </si>
  <si>
    <t>075333</t>
  </si>
  <si>
    <t>075334</t>
  </si>
  <si>
    <t>075335</t>
  </si>
  <si>
    <t>075336</t>
  </si>
  <si>
    <t>075337</t>
  </si>
  <si>
    <t>075338</t>
  </si>
  <si>
    <t>075339</t>
  </si>
  <si>
    <t>075340</t>
  </si>
  <si>
    <t>075341</t>
  </si>
  <si>
    <t>075343</t>
  </si>
  <si>
    <t>075345</t>
  </si>
  <si>
    <t>075347</t>
  </si>
  <si>
    <t>075348</t>
  </si>
  <si>
    <t>075349</t>
  </si>
  <si>
    <t>075350</t>
  </si>
  <si>
    <t>075351</t>
  </si>
  <si>
    <t>075352</t>
  </si>
  <si>
    <t>075353</t>
  </si>
  <si>
    <t>075354</t>
  </si>
  <si>
    <t>075355</t>
  </si>
  <si>
    <t>075356</t>
  </si>
  <si>
    <t>075358</t>
  </si>
  <si>
    <t>075359</t>
  </si>
  <si>
    <t>075361</t>
  </si>
  <si>
    <t>075362</t>
  </si>
  <si>
    <t>075365</t>
  </si>
  <si>
    <t>075366</t>
  </si>
  <si>
    <t>075367</t>
  </si>
  <si>
    <t>075368</t>
  </si>
  <si>
    <t>075371</t>
  </si>
  <si>
    <t>075374</t>
  </si>
  <si>
    <t>075375</t>
  </si>
  <si>
    <t>075377</t>
  </si>
  <si>
    <t>075378</t>
  </si>
  <si>
    <t>075379</t>
  </si>
  <si>
    <t>075380</t>
  </si>
  <si>
    <t>075381</t>
  </si>
  <si>
    <t>075382</t>
  </si>
  <si>
    <t>075383</t>
  </si>
  <si>
    <t>075384</t>
  </si>
  <si>
    <t>075386</t>
  </si>
  <si>
    <t>075387</t>
  </si>
  <si>
    <t>075388</t>
  </si>
  <si>
    <t>075389</t>
  </si>
  <si>
    <t>075390</t>
  </si>
  <si>
    <t>075393</t>
  </si>
  <si>
    <t>075394</t>
  </si>
  <si>
    <t>075395</t>
  </si>
  <si>
    <t>075396</t>
  </si>
  <si>
    <t>075397</t>
  </si>
  <si>
    <t>075400</t>
  </si>
  <si>
    <t>075402</t>
  </si>
  <si>
    <t>075403</t>
  </si>
  <si>
    <t>075404</t>
  </si>
  <si>
    <t>075405</t>
  </si>
  <si>
    <t>075407</t>
  </si>
  <si>
    <t>075408</t>
  </si>
  <si>
    <t>075410</t>
  </si>
  <si>
    <t>075411</t>
  </si>
  <si>
    <t>075412</t>
  </si>
  <si>
    <t>075413</t>
  </si>
  <si>
    <t>075414</t>
  </si>
  <si>
    <t>075415</t>
  </si>
  <si>
    <t>075416</t>
  </si>
  <si>
    <t>075418</t>
  </si>
  <si>
    <t>075419</t>
  </si>
  <si>
    <t>075420</t>
  </si>
  <si>
    <t>075421</t>
  </si>
  <si>
    <t>075423</t>
  </si>
  <si>
    <t>075425</t>
  </si>
  <si>
    <t>075429</t>
  </si>
  <si>
    <t>075431</t>
  </si>
  <si>
    <t>075432</t>
  </si>
  <si>
    <t>075434</t>
  </si>
  <si>
    <t>075436</t>
  </si>
  <si>
    <t>075437</t>
  </si>
  <si>
    <t>075438</t>
  </si>
  <si>
    <t>075439</t>
  </si>
  <si>
    <t>075440</t>
  </si>
  <si>
    <t>075441</t>
  </si>
  <si>
    <t>075442</t>
  </si>
  <si>
    <t>075443</t>
  </si>
  <si>
    <t>CT</t>
  </si>
  <si>
    <t>ST JOSEPH'S CENTER</t>
  </si>
  <si>
    <t>WINDSOR HEALTH AND REHABILITATION CENTER, LLC</t>
  </si>
  <si>
    <t>CRESTFIELD REHABILITATION CENTER &amp; FENWOOD MANOR</t>
  </si>
  <si>
    <t>MONTOWESE HEALTH &amp; REHABILITATION CENTER</t>
  </si>
  <si>
    <t>CHESTERFIELDS HEALTH CARE CENTER</t>
  </si>
  <si>
    <t>GLEN HILL CENTER</t>
  </si>
  <si>
    <t>CAROLTON CHRONIC &amp; CONV HOSP,</t>
  </si>
  <si>
    <t>APPLE REHAB FARMINGTON VALLEY</t>
  </si>
  <si>
    <t>HEWITT HEALTH &amp; REHABILITATION CENTER, INC</t>
  </si>
  <si>
    <t>SKYVIEW REHAB AND NURSING</t>
  </si>
  <si>
    <t>SALMON BROOK REHAB AND NURSING</t>
  </si>
  <si>
    <t>CASSENA CARE AT STAMFORD</t>
  </si>
  <si>
    <t>AVERY NURSING HOME</t>
  </si>
  <si>
    <t>MILFORD HEALTH CARE CENTER INC</t>
  </si>
  <si>
    <t>REGALCARE AT GREENWICH</t>
  </si>
  <si>
    <t>APPLE REHAB SAYBROOK</t>
  </si>
  <si>
    <t>FILOSA, FOR NURSING &amp; REHABILITATION</t>
  </si>
  <si>
    <t>WESTVIEW NURSING CARE &amp; REHAB</t>
  </si>
  <si>
    <t>NORWICH SUB-ACUTE AND NURSING</t>
  </si>
  <si>
    <t>HUGHES HEALTH AND REHABILITATION</t>
  </si>
  <si>
    <t>VILLA MARIA NURSING &amp; REHAB COMMUNITY, INC</t>
  </si>
  <si>
    <t>ST MARY HOME</t>
  </si>
  <si>
    <t>APPLE REHAB MIDDLETOWN</t>
  </si>
  <si>
    <t>GROVE MANOR NURSING HOME, INC</t>
  </si>
  <si>
    <t>REGALCARE AT TORRINGTON</t>
  </si>
  <si>
    <t>MIDDLESEX HEALTH CARE CENTER</t>
  </si>
  <si>
    <t>HEBREW CENTER FOR HEALTH AND REHABILITATION</t>
  </si>
  <si>
    <t>WOLCOTT HALL NURSING CTR</t>
  </si>
  <si>
    <t>GREENTREE MANOR NURSING &amp; REHA</t>
  </si>
  <si>
    <t>WITHERELL, NATHANIEL</t>
  </si>
  <si>
    <t>MASONICARE HEALTH CENTER</t>
  </si>
  <si>
    <t>BLOOMFIELD HEALTH CARE CENTER</t>
  </si>
  <si>
    <t>APPLE REHAB GUILFORD</t>
  </si>
  <si>
    <t>MIDDLEBURY CONVALESCENT HOME</t>
  </si>
  <si>
    <t>VILLA AT STAMFORD, THE</t>
  </si>
  <si>
    <t>NEW LONDON SUB-ACUTE AND NURSING</t>
  </si>
  <si>
    <t>CASSENA CARE AT NORWALK</t>
  </si>
  <si>
    <t>BISHOP WICKE HEALTH &amp; REHAB CT</t>
  </si>
  <si>
    <t>APPLE REHAB WATERTOWN</t>
  </si>
  <si>
    <t>GRANDVIEW REHABILITATION AND HEALTHCARE CENTER</t>
  </si>
  <si>
    <t>FOX HILL CENTER</t>
  </si>
  <si>
    <t>MERIDEN CENTER</t>
  </si>
  <si>
    <t>PARKWAY PAVILION HEALTH AND REHABILITATION CENTER</t>
  </si>
  <si>
    <t>HARBOR VILLAGE NORTH HEALTH AND REHABILITATION CEN</t>
  </si>
  <si>
    <t>VILLAGE GREEN OF BRISTOL REHAB &amp; HEALTH CENTER</t>
  </si>
  <si>
    <t>REGALCARE AT SOUTHPORT</t>
  </si>
  <si>
    <t>REGALCARE AT WEST HAVEN</t>
  </si>
  <si>
    <t>GEER NURSING AND REHABILITATION</t>
  </si>
  <si>
    <t>VILLAGE CREST CENTER FOR HEALTH &amp; REHABILITATION</t>
  </si>
  <si>
    <t>WATERBURY GARDENS NURSING AND REHAB</t>
  </si>
  <si>
    <t>APPLE REHAB ROCKY HILL</t>
  </si>
  <si>
    <t>GOLDEN HILL REHAB PAVILION</t>
  </si>
  <si>
    <t>PORTLAND CARE &amp; REHAB CENTER,</t>
  </si>
  <si>
    <t>MCLEAN HEALTH CENTER</t>
  </si>
  <si>
    <t>REGALCARE AT WATERBURY</t>
  </si>
  <si>
    <t>PINES AT BRISTOL FOR NURSING &amp; REHABILITATION, THE</t>
  </si>
  <si>
    <t>CHESHIRE REGIONAL REHAB CENTER</t>
  </si>
  <si>
    <t>ARDEN HOUSE</t>
  </si>
  <si>
    <t>LEDGECREST HEALTH CARE</t>
  </si>
  <si>
    <t>APPLE REHAB COLCHESTER</t>
  </si>
  <si>
    <t>COBALT LODGE HEALTH CARE &amp; REH</t>
  </si>
  <si>
    <t>QUINNIPIAC VALLEY CENTER</t>
  </si>
  <si>
    <t>GUILFORD HOUSE, THE</t>
  </si>
  <si>
    <t>NOBLE HORIZONS</t>
  </si>
  <si>
    <t>KIMBERLY HALL-SOUTH CENTER</t>
  </si>
  <si>
    <t>MAPLE VIEW MANOR</t>
  </si>
  <si>
    <t>GLENDALE CENTER</t>
  </si>
  <si>
    <t>RIVER GLEN HEALTH CARE CTR</t>
  </si>
  <si>
    <t>PIERCE MEM BAPTIST HOME</t>
  </si>
  <si>
    <t>AVON HEALTH CENTER</t>
  </si>
  <si>
    <t>WHITNEY REHABILITATION CARE CENTER</t>
  </si>
  <si>
    <t>PARKVILLE CARE CENTER</t>
  </si>
  <si>
    <t>TOUCHPOINTS AT FARMINGTON</t>
  </si>
  <si>
    <t>WESTSIDE CARE CENTER</t>
  </si>
  <si>
    <t>HARRINGTON COURT</t>
  </si>
  <si>
    <t>RIVERSIDE HEALTH &amp; REHABILITAT</t>
  </si>
  <si>
    <t>DOUGLAS MANOR</t>
  </si>
  <si>
    <t>REGENCY HOUSE NURSING AND REHABILITATION CENTER</t>
  </si>
  <si>
    <t>AUTUMN LAKE HEALTHCARE AT CROMWELL</t>
  </si>
  <si>
    <t>TOUCHPOINTS AT BLOOMFIELD</t>
  </si>
  <si>
    <t>ELIM PARK BAPTIST HOME, INC</t>
  </si>
  <si>
    <t>TRINITY HILL CARE CENTER</t>
  </si>
  <si>
    <t>GROTON REGENCY CENTER</t>
  </si>
  <si>
    <t>MYSTIC HEALTHCARE &amp; REHABILITATION CENTER, LLC</t>
  </si>
  <si>
    <t>ST JOSEPH'S RESIDENCE</t>
  </si>
  <si>
    <t>WESTERN REHABILITATION CARE CENTER</t>
  </si>
  <si>
    <t>GRIMES YNHCC</t>
  </si>
  <si>
    <t>WEST HARTFORD HEALTH &amp; REHABILITATION CENTER</t>
  </si>
  <si>
    <t>KIMBERLY HALL NORTH</t>
  </si>
  <si>
    <t>WESTPORT REHABILITATION COMPLEX</t>
  </si>
  <si>
    <t>WOLCOTT VIEW MANOR</t>
  </si>
  <si>
    <t>NEWINGTON RAPID RECOVERY REHAB CENTER</t>
  </si>
  <si>
    <t>FAIRVIEW</t>
  </si>
  <si>
    <t>WHITNEY CENTER</t>
  </si>
  <si>
    <t>AUTUMN LAKE HEALTHCARE AT NEW BRITAIN</t>
  </si>
  <si>
    <t>JEFFERSON HOUSE</t>
  </si>
  <si>
    <t>WHISPERING PINES REHABILITATION AND NURSING CENTER</t>
  </si>
  <si>
    <t>MILLER MEMORIAL COMMUNITY</t>
  </si>
  <si>
    <t>BRANFORD HILLS HEALTHCARE CTR</t>
  </si>
  <si>
    <t>CHELSEA PLACE CARE CENTER</t>
  </si>
  <si>
    <t>APPLE REHAB SHELTON LAKES</t>
  </si>
  <si>
    <t>CALEB HITCHCOCK HEALTH CARE CE</t>
  </si>
  <si>
    <t>PILGRIM MANOR</t>
  </si>
  <si>
    <t>CHESTELM HEALTH CARE</t>
  </si>
  <si>
    <t>GREENWICH WOODS REHABILITATION</t>
  </si>
  <si>
    <t>COLONIAL HEALTH &amp; REHAB CENTER OF PLAINFIELD LLC</t>
  </si>
  <si>
    <t>WADSWORTH GLEN HEALTH CARE CEN</t>
  </si>
  <si>
    <t>GLADEVIEW HEALTH CARE CENTER</t>
  </si>
  <si>
    <t>TOUCHPOINTS AT MANCHESTER</t>
  </si>
  <si>
    <t>GLASTONBURY HEALTH CARE CENTER</t>
  </si>
  <si>
    <t>WILTON MEADOWS HEALTH CARE CEN</t>
  </si>
  <si>
    <t>POMPERAUG WOODS HEALTH CENTER</t>
  </si>
  <si>
    <t>LITCHFIELD WOODS HEALTH CARE C</t>
  </si>
  <si>
    <t>ARK HEALTHCARE &amp; REHABILITATION AT ST. CAMILLUS</t>
  </si>
  <si>
    <t>ST JOSEPHS LIVING CENTER</t>
  </si>
  <si>
    <t>ESSEX MEADOWS HEALTH CENTER</t>
  </si>
  <si>
    <t>CAMBRIDGE HEALTH AND REHABILITATION CENTER</t>
  </si>
  <si>
    <t>BAYVIEW HEALTH CARE</t>
  </si>
  <si>
    <t>MARY WADE HOME, INC</t>
  </si>
  <si>
    <t>EVERGREEN HEALTH CARE CENTER</t>
  </si>
  <si>
    <t>APPLE REHAB MYSTIC</t>
  </si>
  <si>
    <t>WATROUS NURSING CENTER</t>
  </si>
  <si>
    <t>INGRAHAM MANOR</t>
  </si>
  <si>
    <t>LUDLOWE CENTER FOR HEALTH &amp; REHABILITATION, LLC</t>
  </si>
  <si>
    <t>WILLOWS REHABILITATION &amp; NURSING CENTER</t>
  </si>
  <si>
    <t>VALERIE MANOR</t>
  </si>
  <si>
    <t>MANCHESTER MANOR</t>
  </si>
  <si>
    <t>VERNON MANOR HEALTH CARE CENTER</t>
  </si>
  <si>
    <t>BEECHWOOD</t>
  </si>
  <si>
    <t>SOUTHINGTON CARE CENTER</t>
  </si>
  <si>
    <t>SILVER SPRINGS CARE CENTER</t>
  </si>
  <si>
    <t>LORD CHAMBERLAIN NURSING &amp; REHABILITATION CENTER</t>
  </si>
  <si>
    <t>WATERTOWN CONVALARIUM, INC</t>
  </si>
  <si>
    <t>PENDLETON HEALTH &amp; REHABILITATION CENTER</t>
  </si>
  <si>
    <t>JEROME HOME</t>
  </si>
  <si>
    <t>APPLE REHAB COCCOMO</t>
  </si>
  <si>
    <t>SUFFIELD HOUSE, THE</t>
  </si>
  <si>
    <t>ADVANCED CENTER FOR NURSING &amp; REHABILITATION</t>
  </si>
  <si>
    <t>COOK WILLOW CONVALESCENT HOSPI</t>
  </si>
  <si>
    <t>SHERIDEN WOODS</t>
  </si>
  <si>
    <t>ABBOTT TERR HEALTH CTR</t>
  </si>
  <si>
    <t>CONNECTICUT BAPTIST HOMES, INC</t>
  </si>
  <si>
    <t>JEWISH SENIOR SERVICES</t>
  </si>
  <si>
    <t>SAINT JOHN PAUL I I CENTER</t>
  </si>
  <si>
    <t>NEWTOWN REHABILITATION &amp; HEALTH CARE CENTER</t>
  </si>
  <si>
    <t>NOTRE DAME CONVALESCENT HOME I</t>
  </si>
  <si>
    <t>BICKFORD HEALTH CARE CENTER</t>
  </si>
  <si>
    <t>FRESH RIVER HEALTHCARE</t>
  </si>
  <si>
    <t>WAVENY CARE CENTER</t>
  </si>
  <si>
    <t>EVERGREEN WOODS</t>
  </si>
  <si>
    <t>CURTIS HOME ST ELIZABETH CENTER</t>
  </si>
  <si>
    <t>HAMDEN REHABILITATION &amp; HEALTH CARE CENTER</t>
  </si>
  <si>
    <t>MEADOWBROOK OF GRANBY</t>
  </si>
  <si>
    <t>GARDNER HEIGHTS HEALTH CARE CENTER, INC</t>
  </si>
  <si>
    <t>LUTHERAN HOME OF SOUTHBURY INC</t>
  </si>
  <si>
    <t>MONSIGNOR BOJNOWSKI MANOR</t>
  </si>
  <si>
    <t>BRIDE BROOK HEALTH &amp; REHABILITATION CENTER</t>
  </si>
  <si>
    <t>WEST RIVER REHAB CENTER</t>
  </si>
  <si>
    <t>LIVEWELL CONNECTICUT</t>
  </si>
  <si>
    <t>SHARON HEALTH CARE CENTER</t>
  </si>
  <si>
    <t>APPLE REHAB CROMWELL</t>
  </si>
  <si>
    <t>WATER'S EDGE CENTER FOR HEALTH &amp; REHAB</t>
  </si>
  <si>
    <t>WOODLAKE AT TOLLAND REHABILITATION &amp; NURSING CENTE</t>
  </si>
  <si>
    <t>SEABURY</t>
  </si>
  <si>
    <t>MARLBOROUGH HEALTH &amp; REHABILITATION CENTER</t>
  </si>
  <si>
    <t>SHADY KNOLL</t>
  </si>
  <si>
    <t>AUTUMN LAKE HEALTHCARE AT NORWALK</t>
  </si>
  <si>
    <t>APPLE REHAB AVON</t>
  </si>
  <si>
    <t>APPLE REHAB LAUREL WOODS</t>
  </si>
  <si>
    <t>BEACON BROOK HEALTH CENTER</t>
  </si>
  <si>
    <t>BEL AIR MANOR</t>
  </si>
  <si>
    <t>LONG RIDGE POST-ACUTE CARE</t>
  </si>
  <si>
    <t>LAUREL RIDGE HEALTH CARE CENTE</t>
  </si>
  <si>
    <t>CHERRY BROOK HEALTH CARE CENTE</t>
  </si>
  <si>
    <t>REGALCARE AT NEW HAVEN</t>
  </si>
  <si>
    <t>BETHEL HEALTH CARE CENTER</t>
  </si>
  <si>
    <t>MANSFIELD CENTER FOR NURSING AND REHABILITATION</t>
  </si>
  <si>
    <t>APPLE REHAB WEST HAVEN</t>
  </si>
  <si>
    <t>MAEFAIR HEALTH CARE CENTER</t>
  </si>
  <si>
    <t>MADISON HOUSE</t>
  </si>
  <si>
    <t>THE RESERVOIR</t>
  </si>
  <si>
    <t>LEEWAY, INC</t>
  </si>
  <si>
    <t>AARON MANOR NURSING &amp; REHABILITATION</t>
  </si>
  <si>
    <t>MATULAITIS NURSING HOME</t>
  </si>
  <si>
    <t>LORD CHAMBERLAIN MANOR</t>
  </si>
  <si>
    <t>NORTHBRIDGE HEALTH CARE CENTER</t>
  </si>
  <si>
    <t>HANCOCK HALL</t>
  </si>
  <si>
    <t>COUNTRYSIDE MANOR OF BRISTOL</t>
  </si>
  <si>
    <t>CANDLEWOOD VALLEY HEALTH &amp; REHABILITATION CENTER</t>
  </si>
  <si>
    <t>AUTUMN LAKE HEALTHCARE AT BUCKS HILL</t>
  </si>
  <si>
    <t>AMBERWOODS OF FARMINGTON</t>
  </si>
  <si>
    <t>SUMMIT AT PLANTSVILLE, THE</t>
  </si>
  <si>
    <t>EDGEHILL HEALTH CENTER</t>
  </si>
  <si>
    <t>DAVIS PLACE</t>
  </si>
  <si>
    <t>VANDERMAN PLACE</t>
  </si>
  <si>
    <t>MEADOW RIDGE</t>
  </si>
  <si>
    <t>TWIN MAPLES HEALTHCARE, INC</t>
  </si>
  <si>
    <t>MATTATUCK HEALTH CARE FAC</t>
  </si>
  <si>
    <t>ORANGE HEALTH CARE CENTER</t>
  </si>
  <si>
    <t>TOUCHPOINTS AT CHESTNUT</t>
  </si>
  <si>
    <t>AVALON HEALTH CARE CENTER AT STONERIDGE</t>
  </si>
  <si>
    <t>ORCHARD GROVE SPECIALTY CARE CENTER, LLC</t>
  </si>
  <si>
    <t>BRADLEY HOME &amp; PAVILLION, THE</t>
  </si>
  <si>
    <t>SPRINGS AT WATERMARK 3030 PARK, THE</t>
  </si>
  <si>
    <t>SPRINGS AT WATERMARK EAST HILL, THE</t>
  </si>
  <si>
    <t>60 WEST</t>
  </si>
  <si>
    <t>JOHN L. LEVITOW HEALTH CARE CENTER</t>
  </si>
  <si>
    <t>COLLINSVILLE</t>
  </si>
  <si>
    <t>MADISON</t>
  </si>
  <si>
    <t>VERNON</t>
  </si>
  <si>
    <t>HARTFORD</t>
  </si>
  <si>
    <t>BRIDGEPORT</t>
  </si>
  <si>
    <t>BETHEL</t>
  </si>
  <si>
    <t>FAIRFIELD</t>
  </si>
  <si>
    <t>ORANGE</t>
  </si>
  <si>
    <t>NORWALK</t>
  </si>
  <si>
    <t>WINDSOR</t>
  </si>
  <si>
    <t>TRUMBULL</t>
  </si>
  <si>
    <t>MANCHESTER</t>
  </si>
  <si>
    <t>NORTH HAVEN</t>
  </si>
  <si>
    <t>CHESTER</t>
  </si>
  <si>
    <t>DANBURY</t>
  </si>
  <si>
    <t>PLAINVILLE</t>
  </si>
  <si>
    <t>SHELTON</t>
  </si>
  <si>
    <t>WALLINGFORD</t>
  </si>
  <si>
    <t>GLASTONBURY</t>
  </si>
  <si>
    <t>STAMFORD</t>
  </si>
  <si>
    <t>MILFORD</t>
  </si>
  <si>
    <t>GREENWICH</t>
  </si>
  <si>
    <t>OLD SAYBROOK</t>
  </si>
  <si>
    <t>DAYVILLE</t>
  </si>
  <si>
    <t>NORWICH</t>
  </si>
  <si>
    <t>WEST HARTFORD</t>
  </si>
  <si>
    <t>PLAINFIELD</t>
  </si>
  <si>
    <t>MIDDLETOWN</t>
  </si>
  <si>
    <t>WATERBURY</t>
  </si>
  <si>
    <t>TORRINGTON</t>
  </si>
  <si>
    <t>WATERFORD</t>
  </si>
  <si>
    <t>BLOOMFIELD</t>
  </si>
  <si>
    <t>GUILFORD</t>
  </si>
  <si>
    <t>MIDDLEBURY</t>
  </si>
  <si>
    <t>WATERTOWN</t>
  </si>
  <si>
    <t>NEW BRITAIN</t>
  </si>
  <si>
    <t>ROCKVILLE</t>
  </si>
  <si>
    <t>MERIDEN</t>
  </si>
  <si>
    <t>ENFIELD</t>
  </si>
  <si>
    <t>NEW LONDON</t>
  </si>
  <si>
    <t>FORESTVILLE</t>
  </si>
  <si>
    <t>SOUTHPORT</t>
  </si>
  <si>
    <t>WEST HAVEN</t>
  </si>
  <si>
    <t>CANAAN</t>
  </si>
  <si>
    <t>NEW MILFORD</t>
  </si>
  <si>
    <t>ROCKY HILL</t>
  </si>
  <si>
    <t>PORTLAND</t>
  </si>
  <si>
    <t>SIMSBURY</t>
  </si>
  <si>
    <t>BRISTOL</t>
  </si>
  <si>
    <t>CHESHIRE</t>
  </si>
  <si>
    <t>HAMDEN</t>
  </si>
  <si>
    <t>KENSINGTON</t>
  </si>
  <si>
    <t>COLCHESTER</t>
  </si>
  <si>
    <t>COBALT</t>
  </si>
  <si>
    <t>SALISBURY</t>
  </si>
  <si>
    <t>NAUGATUCK</t>
  </si>
  <si>
    <t>SOUTHBURY</t>
  </si>
  <si>
    <t>BROOKLYN</t>
  </si>
  <si>
    <t>AVON</t>
  </si>
  <si>
    <t>FARMINGTON</t>
  </si>
  <si>
    <t>EAST HARTFORD</t>
  </si>
  <si>
    <t>WINDHAM</t>
  </si>
  <si>
    <t>CROMWELL</t>
  </si>
  <si>
    <t>GROTON</t>
  </si>
  <si>
    <t>MYSTIC</t>
  </si>
  <si>
    <t>NEW HAVEN</t>
  </si>
  <si>
    <t>WESTPORT</t>
  </si>
  <si>
    <t>WOLCOTT</t>
  </si>
  <si>
    <t>NEWINGTON</t>
  </si>
  <si>
    <t>EAST HAVEN</t>
  </si>
  <si>
    <t>BRANFORD</t>
  </si>
  <si>
    <t>MOODUS</t>
  </si>
  <si>
    <t>WILTON</t>
  </si>
  <si>
    <t>ESSEX</t>
  </si>
  <si>
    <t>STAFFORD SPRINGS</t>
  </si>
  <si>
    <t>WOODBRIDGE</t>
  </si>
  <si>
    <t>SOUTHINGTON</t>
  </si>
  <si>
    <t>STRATFORD</t>
  </si>
  <si>
    <t>SUFFIELD</t>
  </si>
  <si>
    <t>PLYMOUTH</t>
  </si>
  <si>
    <t>NEWTOWN</t>
  </si>
  <si>
    <t>WINDSOR LOCKS</t>
  </si>
  <si>
    <t>EAST WINDSOR</t>
  </si>
  <si>
    <t>NEW CANAAN</t>
  </si>
  <si>
    <t>NORTH BRANFORD</t>
  </si>
  <si>
    <t>GRANBY</t>
  </si>
  <si>
    <t>NIANTIC</t>
  </si>
  <si>
    <t>PLANTSVILLE</t>
  </si>
  <si>
    <t>SHARON</t>
  </si>
  <si>
    <t>TOLLAND</t>
  </si>
  <si>
    <t>MARLBOROUGH</t>
  </si>
  <si>
    <t>SEYMOUR</t>
  </si>
  <si>
    <t>RIDGEFIELD</t>
  </si>
  <si>
    <t>MANSFIELD</t>
  </si>
  <si>
    <t>PUTNAM</t>
  </si>
  <si>
    <t>DANIELSON</t>
  </si>
  <si>
    <t>WILLIMANTIC</t>
  </si>
  <si>
    <t>WEST REDDING</t>
  </si>
  <si>
    <t>DURHAM</t>
  </si>
  <si>
    <t>UNCASVILLE</t>
  </si>
  <si>
    <t>Fairfield</t>
  </si>
  <si>
    <t>Hartford</t>
  </si>
  <si>
    <t>New Haven</t>
  </si>
  <si>
    <t>Middlesex</t>
  </si>
  <si>
    <t>Windham</t>
  </si>
  <si>
    <t>New London</t>
  </si>
  <si>
    <t>Litchfield</t>
  </si>
  <si>
    <t>Tolland</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</si>
  <si>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</si>
  <si>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</si>
  <si>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</si>
  <si>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</si>
  <si>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</si>
  <si>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</si>
  <si>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</si>
  <si>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</si>
  <si>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</si>
  <si>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</si>
  <si>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</si>
  <si>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</si>
  <si>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</si>
  <si>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</si>
  <si>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</si>
  <si>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</si>
  <si>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</si>
  <si>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</si>
  <si>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</si>
  <si>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</si>
  <si>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</si>
  <si>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</si>
  <si>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</si>
  <si>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</si>
  <si>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</si>
  <si>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</si>
  <si>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</si>
  <si>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</si>
  <si>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</si>
  <si>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</si>
  <si>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</si>
  <si>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</si>
  <si>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</si>
  <si>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</si>
  <si>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</si>
  <si>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</si>
  <si>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</si>
  <si>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</si>
  <si>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</si>
  <si>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</si>
  <si>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</si>
  <si>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</si>
  <si>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</si>
  <si>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</si>
  <si>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</si>
  <si>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</si>
  <si>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</si>
  <si>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</si>
  <si>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</si>
  <si>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</si>
  <si>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</si>
  <si>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</si>
  <si>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</si>
  <si>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</si>
  <si>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</si>
  <si>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</si>
  <si>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</si>
  <si>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</si>
  <si>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</si>
  <si>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</si>
  <si>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</si>
  <si>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</si>
  <si>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</si>
  <si>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</si>
  <si>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</si>
  <si>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</si>
  <si>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</si>
  <si>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</si>
  <si>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</si>
  <si>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</si>
  <si>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</si>
  <si>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</si>
  <si>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</si>
  <si>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</si>
  <si>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</si>
  <si>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</si>
  <si>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</si>
  <si>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</si>
  <si>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</si>
  <si>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</si>
  <si>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</si>
  <si>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</si>
  <si>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</si>
  <si>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</si>
  <si>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</si>
  <si>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</si>
  <si>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</si>
  <si>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</si>
  <si>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</si>
  <si>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</si>
  <si>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</si>
  <si>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</si>
  <si>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</si>
  <si>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</si>
  <si>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</si>
  <si>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</si>
  <si>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</si>
  <si>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</si>
  <si>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</si>
  <si>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</si>
  <si>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</si>
  <si>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</si>
  <si>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</si>
  <si>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</si>
  <si>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</si>
  <si>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</si>
  <si>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</si>
  <si>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</si>
  <si>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</si>
  <si>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</si>
  <si>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</si>
  <si>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</si>
  <si>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</si>
  <si>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</si>
  <si>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</si>
  <si>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</si>
  <si>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ARK HEALTHCARE &amp; REHABILITATION AT GOVERNOR'S HOUSE</t>
  </si>
  <si>
    <t>Combined CNA, NA TR, Med Aide/Tech</t>
  </si>
  <si>
    <t>Total Direct Care Staff Hours</t>
  </si>
  <si>
    <t>Direct Care Staffing</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</si>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</sst>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8009.4796666666671</c:v>
                </c:pt>
                <c:pt idx="1">
                  <c:v>4105.5936666666639</c:v>
                </c:pt>
                <c:pt idx="2">
                  <c:v>1047.9733333333331</c:v>
                </c:pt>
                <c:pt idx="3">
                  <c:v>15048.182333333334</c:v>
                </c:pt>
                <c:pt idx="4">
                  <c:v>633.48299999999972</c:v>
                </c:pt>
                <c:pt idx="5">
                  <c:v>39807.328222222211</c:v>
                </c:pt>
                <c:pt idx="6">
                  <c:v>182.67566666666673</c:v>
                </c:pt>
                <c:pt idx="7">
                  <c:v>48.260555555555534</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25400</xdr:colOff>
      <xdr:row>0</xdr:row>
      <xdr:rowOff>79374</xdr:rowOff>
    </xdr:from>
    <xdr:to>
      <xdr:col>1</xdr:col>
      <xdr:colOff>1705770</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125638</xdr:colOff>
      <xdr:row>0</xdr:row>
      <xdr:rowOff>105681</xdr:rowOff>
    </xdr:from>
    <xdr:to>
      <xdr:col>0</xdr:col>
      <xdr:colOff>6730772</xdr:colOff>
      <xdr:row>42</xdr:row>
      <xdr:rowOff>15988</xdr:rowOff>
    </xdr:to>
    <xdr:sp macro="" textlink="">
      <xdr:nvSpPr>
        <xdr:cNvPr id="3" name="TextBox 2">
          <a:extLst>
            <a:ext uri="{FF2B5EF4-FFF2-40B4-BE49-F238E27FC236}">
              <a16:creationId xmlns:a16="http://schemas.microsoft.com/office/drawing/2014/main" id="{DC56BBF1-2094-4E67-9B7B-DD7CB36B9EF6}"/>
            </a:ext>
          </a:extLst>
        </xdr:cNvPr>
        <xdr:cNvSpPr txBox="1"/>
      </xdr:nvSpPr>
      <xdr:spPr>
        <a:xfrm>
          <a:off x="125638" y="105681"/>
          <a:ext cx="6605134" cy="867330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209" totalsRowShown="0" headerRowDxfId="118">
  <autoFilter ref="A1:AG209"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2EFFCB79-210F-4131-A922-B0BD8073E050}"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89DC919C-7BC3-4754-B5EF-F97DBDA57AD8}"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209" totalsRowShown="0" headerRowDxfId="89">
  <autoFilter ref="A1:AQ209"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73">
      <calculatedColumnFormula>Table39[[#This Row],[RN DON Hours Contract]]/Table39[[#This Row],[RN DON Hours]]</calculatedColumnFormula>
    </tableColumn>
    <tableColumn id="27" xr3:uid="{F06ED4A0-2FE2-4220-8A5F-09FEF2AAB9E6}" name="LPN Hours (w/ Admin)" dataDxfId="72">
      <calculatedColumnFormula>SUM(Table39[[#This Row],[LPN Hours]], Table39[[#This Row],[LPN Admin Hours]])</calculatedColumnFormula>
    </tableColumn>
    <tableColumn id="40" xr3:uid="{9979EEE7-5D52-4C36-A8E4-E87F776355E0}" name="LPN Contract Hours (w/ Admin)" dataDxfId="71">
      <calculatedColumnFormula>Table39[[#This Row],[LPN Hours Contract]]+Table39[[#This Row],[LPN Admin Hours Contract]]</calculatedColumnFormula>
    </tableColumn>
    <tableColumn id="41" xr3:uid="{BECB4C08-07E6-4C10-A68A-AA5BB7539817}" name="Percent LPN ALL Contract" dataDxfId="70">
      <calculatedColumnFormula>V2/U2</calculatedColumnFormula>
    </tableColumn>
    <tableColumn id="11" xr3:uid="{B950DE52-183E-4249-8EE7-C0BA1FE8EDE5}" name="LPN Hours" dataDxfId="69"/>
    <tableColumn id="12" xr3:uid="{1BCCBB0C-1923-4B6E-8C18-8E82CE184E85}" name="LPN Hours Contract" dataDxfId="68"/>
    <tableColumn id="39" xr3:uid="{B8E7B840-747D-4268-AB96-5E91F63E3295}" name="Percent LPN Only Contract" dataDxfId="67">
      <calculatedColumnFormula>Table39[[#This Row],[LPN Hours Contract]]/Table39[[#This Row],[LPN Hours]]</calculatedColumnFormula>
    </tableColumn>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calculatedColumnFormula>Table39[[#This Row],[LPN Admin Hours Contract]]/Table39[[#This Row],[LPN Admin Hours]]</calculatedColumnFormula>
    </tableColumn>
    <tableColumn id="28" xr3:uid="{D0E62840-DD37-4480-BE0C-9E835D873FD6}" name="Total CNA, NA in Training, Med Aide/Tech Hours" dataDxfId="63">
      <calculatedColumnFormula>SUM(Table39[[#This Row],[CNA Hours]], Table39[[#This Row],[NA in Training Hours]], Table39[[#This Row],[Med Aide/Tech Hours]])</calculatedColumnFormula>
    </tableColumn>
    <tableColumn id="42" xr3:uid="{EFE23B84-8ABE-490A-9ABD-5A9130793F53}" name="CNA/NA/Med Aide Contract Hours" dataDxfId="62">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1">
      <calculatedColumnFormula>Table39[[#This Row],[CNA/NA/Med Aide Contract Hours]]/Table39[[#This Row],[Total CNA, NA in Training, Med Aide/Tech Hours]]</calculatedColumnFormula>
    </tableColumn>
    <tableColumn id="13" xr3:uid="{18C3245F-B7D5-4358-AF85-6FB1BBDCAC07}" name="CNA Hours" dataDxfId="60"/>
    <tableColumn id="14" xr3:uid="{07B97013-452C-44AF-9AD8-FC02288C357A}" name="CNA Hours Contract" dataDxfId="59"/>
    <tableColumn id="36" xr3:uid="{CF02D1D7-82D8-4218-B6A7-7C578177669E}" name="Percent CNA Contract" dataDxfId="58">
      <calculatedColumnFormula>Table39[[#This Row],[CNA Hours Contract]]/Table39[[#This Row],[CNA Hours]]</calculatedColumnFormula>
    </tableColumn>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calculatedColumnFormula>Table39[[#This Row],[NA in Training Hours Contract]]/Table39[[#This Row],[NA in Training Hours]]</calculatedColumnFormula>
    </tableColumn>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calculatedColumnFormula>Table39[[#This Row],[Med Aide/Tech Hours Contract]]/Table39[[#This Row],[Med Aide/Tech Hours]]</calculatedColumnFormula>
    </tableColumn>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209" totalsRowShown="0" headerRowDxfId="50">
  <autoFilter ref="A1:AI209"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211"/>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3.1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524</v>
      </c>
      <c r="B1" s="5" t="s">
        <v>526</v>
      </c>
      <c r="C1" s="5" t="s">
        <v>542</v>
      </c>
      <c r="D1" s="5" t="s">
        <v>527</v>
      </c>
      <c r="E1" s="5" t="s">
        <v>528</v>
      </c>
      <c r="F1" s="5" t="s">
        <v>551</v>
      </c>
      <c r="G1" s="5" t="s">
        <v>675</v>
      </c>
      <c r="H1" s="5" t="s">
        <v>676</v>
      </c>
      <c r="I1" s="5" t="s">
        <v>677</v>
      </c>
      <c r="J1" s="5" t="s">
        <v>543</v>
      </c>
      <c r="K1" s="5" t="s">
        <v>642</v>
      </c>
      <c r="L1" s="5" t="s">
        <v>614</v>
      </c>
      <c r="M1" s="5" t="s">
        <v>611</v>
      </c>
      <c r="N1" s="5" t="s">
        <v>532</v>
      </c>
      <c r="O1" s="5" t="s">
        <v>533</v>
      </c>
      <c r="P1" s="5" t="s">
        <v>615</v>
      </c>
      <c r="Q1" s="5" t="s">
        <v>612</v>
      </c>
      <c r="R1" s="5" t="s">
        <v>546</v>
      </c>
      <c r="S1" s="5" t="s">
        <v>613</v>
      </c>
      <c r="T1" s="5" t="s">
        <v>531</v>
      </c>
      <c r="U1" s="5" t="s">
        <v>607</v>
      </c>
      <c r="V1" s="5" t="s">
        <v>547</v>
      </c>
      <c r="W1" s="5" t="s">
        <v>550</v>
      </c>
      <c r="X1" s="5" t="s">
        <v>534</v>
      </c>
      <c r="Y1" s="5" t="s">
        <v>567</v>
      </c>
      <c r="Z1" s="5" t="s">
        <v>565</v>
      </c>
      <c r="AA1" s="5" t="s">
        <v>535</v>
      </c>
      <c r="AB1" s="5" t="s">
        <v>566</v>
      </c>
      <c r="AC1" s="5" t="s">
        <v>536</v>
      </c>
      <c r="AD1" s="5" t="s">
        <v>608</v>
      </c>
      <c r="AE1" s="5" t="s">
        <v>568</v>
      </c>
      <c r="AF1" s="5" t="s">
        <v>525</v>
      </c>
      <c r="AG1" s="5" t="s">
        <v>569</v>
      </c>
    </row>
    <row r="2" spans="1:43" x14ac:dyDescent="0.2">
      <c r="A2" t="s">
        <v>208</v>
      </c>
      <c r="B2" t="s">
        <v>209</v>
      </c>
      <c r="C2" t="s">
        <v>426</v>
      </c>
      <c r="D2" t="s">
        <v>516</v>
      </c>
      <c r="E2" s="3">
        <v>182.92222222222222</v>
      </c>
      <c r="F2" s="3">
        <f>Table3[[#This Row],[Total Hours Nurse Staffing]]/Table3[[#This Row],[MDS Census]]</f>
        <v>3.8612980623215694</v>
      </c>
      <c r="G2" s="3">
        <f>Table3[[#This Row],[Total Direct Care Staff Hours]]/Table3[[#This Row],[MDS Census]]</f>
        <v>3.7052505618660025</v>
      </c>
      <c r="H2" s="3">
        <f>Table3[[#This Row],[Total RN Hours (w/ Admin, DON)]]/Table3[[#This Row],[MDS Census]]</f>
        <v>0.4389084613982871</v>
      </c>
      <c r="I2" s="3">
        <f>Table3[[#This Row],[RN Hours (excl. Admin, DON)]]/Table3[[#This Row],[MDS Census]]</f>
        <v>0.3146747251412258</v>
      </c>
      <c r="J2" s="3">
        <f t="shared" ref="J2:J35" si="0">SUM(L2,P2,S2)</f>
        <v>706.3172222222222</v>
      </c>
      <c r="K2" s="3">
        <f>SUM(Table3[[#This Row],[RN Hours (excl. Admin, DON)]], Table3[[#This Row],[LPN Hours (excl. Admin)]], Table3[[#This Row],[CNA Hours]], Table3[[#This Row],[NA TR Hours]], Table3[[#This Row],[Med Aide/Tech Hours]])</f>
        <v>677.77266666666662</v>
      </c>
      <c r="L2" s="3">
        <f>SUM(Table3[[#This Row],[RN Hours (excl. Admin, DON)]:[RN DON Hours]])</f>
        <v>80.286111111111111</v>
      </c>
      <c r="M2" s="3">
        <v>57.561</v>
      </c>
      <c r="N2" s="3">
        <v>17.714000000000002</v>
      </c>
      <c r="O2" s="3">
        <v>5.0111111111111111</v>
      </c>
      <c r="P2" s="3">
        <f>SUM(Table3[[#This Row],[LPN Hours (excl. Admin)]:[LPN Admin Hours]])</f>
        <v>214.05822222222224</v>
      </c>
      <c r="Q2" s="3">
        <v>208.23877777777778</v>
      </c>
      <c r="R2" s="3">
        <v>5.8194444444444446</v>
      </c>
      <c r="S2" s="3">
        <f>SUM(Table3[[#This Row],[CNA Hours]], Table3[[#This Row],[NA TR Hours]], Table3[[#This Row],[Med Aide/Tech Hours]])</f>
        <v>411.97288888888886</v>
      </c>
      <c r="T2" s="3">
        <v>411.97288888888886</v>
      </c>
      <c r="U2" s="3">
        <v>0</v>
      </c>
      <c r="V2" s="3">
        <v>0</v>
      </c>
      <c r="W2" s="3">
        <f>SUM(Table3[[#This Row],[RN Hours Contract]:[Med Aide Hours Contract]])</f>
        <v>0</v>
      </c>
      <c r="X2" s="3">
        <v>0</v>
      </c>
      <c r="Y2" s="3">
        <v>0</v>
      </c>
      <c r="Z2" s="3">
        <v>0</v>
      </c>
      <c r="AA2" s="3">
        <v>0</v>
      </c>
      <c r="AB2" s="3">
        <v>0</v>
      </c>
      <c r="AC2" s="3">
        <v>0</v>
      </c>
      <c r="AD2" s="3">
        <v>0</v>
      </c>
      <c r="AE2" s="3">
        <v>0</v>
      </c>
      <c r="AF2" t="s">
        <v>0</v>
      </c>
      <c r="AG2" s="13">
        <v>1</v>
      </c>
      <c r="AQ2"/>
    </row>
    <row r="3" spans="1:43" x14ac:dyDescent="0.2">
      <c r="A3" t="s">
        <v>208</v>
      </c>
      <c r="B3" t="s">
        <v>210</v>
      </c>
      <c r="C3" t="s">
        <v>425</v>
      </c>
      <c r="D3" t="s">
        <v>517</v>
      </c>
      <c r="E3" s="3">
        <v>87.677777777777777</v>
      </c>
      <c r="F3" s="3">
        <f>Table3[[#This Row],[Total Hours Nurse Staffing]]/Table3[[#This Row],[MDS Census]]</f>
        <v>3.038642757571917</v>
      </c>
      <c r="G3" s="3">
        <f>Table3[[#This Row],[Total Direct Care Staff Hours]]/Table3[[#This Row],[MDS Census]]</f>
        <v>2.9503142820935238</v>
      </c>
      <c r="H3" s="3">
        <f>Table3[[#This Row],[Total RN Hours (w/ Admin, DON)]]/Table3[[#This Row],[MDS Census]]</f>
        <v>0.82056393359523494</v>
      </c>
      <c r="I3" s="3">
        <f>Table3[[#This Row],[RN Hours (excl. Admin, DON)]]/Table3[[#This Row],[MDS Census]]</f>
        <v>0.73223545811684188</v>
      </c>
      <c r="J3" s="3">
        <f t="shared" si="0"/>
        <v>266.42144444444443</v>
      </c>
      <c r="K3" s="3">
        <f>SUM(Table3[[#This Row],[RN Hours (excl. Admin, DON)]], Table3[[#This Row],[LPN Hours (excl. Admin)]], Table3[[#This Row],[CNA Hours]], Table3[[#This Row],[NA TR Hours]], Table3[[#This Row],[Med Aide/Tech Hours]])</f>
        <v>258.67699999999996</v>
      </c>
      <c r="L3" s="3">
        <f>SUM(Table3[[#This Row],[RN Hours (excl. Admin, DON)]:[RN DON Hours]])</f>
        <v>71.945222222222213</v>
      </c>
      <c r="M3" s="3">
        <v>64.200777777777773</v>
      </c>
      <c r="N3" s="3">
        <v>2.7444444444444445</v>
      </c>
      <c r="O3" s="3">
        <v>5</v>
      </c>
      <c r="P3" s="3">
        <f>SUM(Table3[[#This Row],[LPN Hours (excl. Admin)]:[LPN Admin Hours]])</f>
        <v>40.957222222222221</v>
      </c>
      <c r="Q3" s="3">
        <v>40.957222222222221</v>
      </c>
      <c r="R3" s="3">
        <v>0</v>
      </c>
      <c r="S3" s="3">
        <f>SUM(Table3[[#This Row],[CNA Hours]], Table3[[#This Row],[NA TR Hours]], Table3[[#This Row],[Med Aide/Tech Hours]])</f>
        <v>153.51899999999998</v>
      </c>
      <c r="T3" s="3">
        <v>153.51899999999998</v>
      </c>
      <c r="U3" s="3">
        <v>0</v>
      </c>
      <c r="V3" s="3">
        <v>0</v>
      </c>
      <c r="W3" s="3">
        <f>SUM(Table3[[#This Row],[RN Hours Contract]:[Med Aide Hours Contract]])</f>
        <v>8.3416666666666668</v>
      </c>
      <c r="X3" s="3">
        <v>0.9916666666666667</v>
      </c>
      <c r="Y3" s="3">
        <v>0</v>
      </c>
      <c r="Z3" s="3">
        <v>0</v>
      </c>
      <c r="AA3" s="3">
        <v>5.2111111111111112</v>
      </c>
      <c r="AB3" s="3">
        <v>0</v>
      </c>
      <c r="AC3" s="3">
        <v>2.1388888888888888</v>
      </c>
      <c r="AD3" s="3">
        <v>0</v>
      </c>
      <c r="AE3" s="3">
        <v>0</v>
      </c>
      <c r="AF3" t="s">
        <v>1</v>
      </c>
      <c r="AG3" s="13">
        <v>1</v>
      </c>
      <c r="AQ3"/>
    </row>
    <row r="4" spans="1:43" x14ac:dyDescent="0.2">
      <c r="A4" t="s">
        <v>208</v>
      </c>
      <c r="B4" t="s">
        <v>211</v>
      </c>
      <c r="C4" t="s">
        <v>427</v>
      </c>
      <c r="D4" t="s">
        <v>517</v>
      </c>
      <c r="E4" s="3">
        <v>90.966666666666669</v>
      </c>
      <c r="F4" s="3">
        <f>Table3[[#This Row],[Total Hours Nurse Staffing]]/Table3[[#This Row],[MDS Census]]</f>
        <v>4.4966715524612191</v>
      </c>
      <c r="G4" s="3">
        <f>Table3[[#This Row],[Total Direct Care Staff Hours]]/Table3[[#This Row],[MDS Census]]</f>
        <v>3.9507817271283741</v>
      </c>
      <c r="H4" s="3">
        <f>Table3[[#This Row],[Total RN Hours (w/ Admin, DON)]]/Table3[[#This Row],[MDS Census]]</f>
        <v>0.55236350311469395</v>
      </c>
      <c r="I4" s="3">
        <f>Table3[[#This Row],[RN Hours (excl. Admin, DON)]]/Table3[[#This Row],[MDS Census]]</f>
        <v>2.6077928423109808E-2</v>
      </c>
      <c r="J4" s="3">
        <f t="shared" si="0"/>
        <v>409.04722222222222</v>
      </c>
      <c r="K4" s="3">
        <f>SUM(Table3[[#This Row],[RN Hours (excl. Admin, DON)]], Table3[[#This Row],[LPN Hours (excl. Admin)]], Table3[[#This Row],[CNA Hours]], Table3[[#This Row],[NA TR Hours]], Table3[[#This Row],[Med Aide/Tech Hours]])</f>
        <v>359.38944444444445</v>
      </c>
      <c r="L4" s="3">
        <f>SUM(Table3[[#This Row],[RN Hours (excl. Admin, DON)]:[RN DON Hours]])</f>
        <v>50.246666666666663</v>
      </c>
      <c r="M4" s="3">
        <v>2.3722222222222222</v>
      </c>
      <c r="N4" s="3">
        <v>44.541111111111107</v>
      </c>
      <c r="O4" s="3">
        <v>3.3333333333333335</v>
      </c>
      <c r="P4" s="3">
        <f>SUM(Table3[[#This Row],[LPN Hours (excl. Admin)]:[LPN Admin Hours]])</f>
        <v>103.32</v>
      </c>
      <c r="Q4" s="3">
        <v>101.53666666666666</v>
      </c>
      <c r="R4" s="3">
        <v>1.7833333333333334</v>
      </c>
      <c r="S4" s="3">
        <f>SUM(Table3[[#This Row],[CNA Hours]], Table3[[#This Row],[NA TR Hours]], Table3[[#This Row],[Med Aide/Tech Hours]])</f>
        <v>255.48055555555555</v>
      </c>
      <c r="T4" s="3">
        <v>255.48055555555555</v>
      </c>
      <c r="U4" s="3">
        <v>0</v>
      </c>
      <c r="V4" s="3">
        <v>0</v>
      </c>
      <c r="W4" s="3">
        <f>SUM(Table3[[#This Row],[RN Hours Contract]:[Med Aide Hours Contract]])</f>
        <v>12.025555555555556</v>
      </c>
      <c r="X4" s="3">
        <v>0</v>
      </c>
      <c r="Y4" s="3">
        <v>0.1388888888888889</v>
      </c>
      <c r="Z4" s="3">
        <v>0</v>
      </c>
      <c r="AA4" s="3">
        <v>0.79499999999999993</v>
      </c>
      <c r="AB4" s="3">
        <v>0</v>
      </c>
      <c r="AC4" s="3">
        <v>11.091666666666667</v>
      </c>
      <c r="AD4" s="3">
        <v>0</v>
      </c>
      <c r="AE4" s="3">
        <v>0</v>
      </c>
      <c r="AF4" t="s">
        <v>2</v>
      </c>
      <c r="AG4" s="13">
        <v>1</v>
      </c>
      <c r="AQ4"/>
    </row>
    <row r="5" spans="1:43" x14ac:dyDescent="0.2">
      <c r="A5" t="s">
        <v>208</v>
      </c>
      <c r="B5" t="s">
        <v>212</v>
      </c>
      <c r="C5" t="s">
        <v>428</v>
      </c>
      <c r="D5" t="s">
        <v>518</v>
      </c>
      <c r="E5" s="3">
        <v>105.7</v>
      </c>
      <c r="F5" s="3">
        <f>Table3[[#This Row],[Total Hours Nurse Staffing]]/Table3[[#This Row],[MDS Census]]</f>
        <v>4.5630978660779986</v>
      </c>
      <c r="G5" s="3">
        <f>Table3[[#This Row],[Total Direct Care Staff Hours]]/Table3[[#This Row],[MDS Census]]</f>
        <v>3.7727846105329546</v>
      </c>
      <c r="H5" s="3">
        <f>Table3[[#This Row],[Total RN Hours (w/ Admin, DON)]]/Table3[[#This Row],[MDS Census]]</f>
        <v>0.94255229685693265</v>
      </c>
      <c r="I5" s="3">
        <f>Table3[[#This Row],[RN Hours (excl. Admin, DON)]]/Table3[[#This Row],[MDS Census]]</f>
        <v>0.33543571954167978</v>
      </c>
      <c r="J5" s="3">
        <f t="shared" si="0"/>
        <v>482.31944444444446</v>
      </c>
      <c r="K5" s="3">
        <f>SUM(Table3[[#This Row],[RN Hours (excl. Admin, DON)]], Table3[[#This Row],[LPN Hours (excl. Admin)]], Table3[[#This Row],[CNA Hours]], Table3[[#This Row],[NA TR Hours]], Table3[[#This Row],[Med Aide/Tech Hours]])</f>
        <v>398.7833333333333</v>
      </c>
      <c r="L5" s="3">
        <f>SUM(Table3[[#This Row],[RN Hours (excl. Admin, DON)]:[RN DON Hours]])</f>
        <v>99.62777777777778</v>
      </c>
      <c r="M5" s="3">
        <v>35.455555555555556</v>
      </c>
      <c r="N5" s="3">
        <v>61.530555555555559</v>
      </c>
      <c r="O5" s="3">
        <v>2.6416666666666666</v>
      </c>
      <c r="P5" s="3">
        <f>SUM(Table3[[#This Row],[LPN Hours (excl. Admin)]:[LPN Admin Hours]])</f>
        <v>143.54166666666666</v>
      </c>
      <c r="Q5" s="3">
        <v>124.17777777777778</v>
      </c>
      <c r="R5" s="3">
        <v>19.363888888888887</v>
      </c>
      <c r="S5" s="3">
        <f>SUM(Table3[[#This Row],[CNA Hours]], Table3[[#This Row],[NA TR Hours]], Table3[[#This Row],[Med Aide/Tech Hours]])</f>
        <v>239.15</v>
      </c>
      <c r="T5" s="3">
        <v>239.15</v>
      </c>
      <c r="U5" s="3">
        <v>0</v>
      </c>
      <c r="V5" s="3">
        <v>0</v>
      </c>
      <c r="W5" s="3">
        <f>SUM(Table3[[#This Row],[RN Hours Contract]:[Med Aide Hours Contract]])</f>
        <v>0</v>
      </c>
      <c r="X5" s="3">
        <v>0</v>
      </c>
      <c r="Y5" s="3">
        <v>0</v>
      </c>
      <c r="Z5" s="3">
        <v>0</v>
      </c>
      <c r="AA5" s="3">
        <v>0</v>
      </c>
      <c r="AB5" s="3">
        <v>0</v>
      </c>
      <c r="AC5" s="3">
        <v>0</v>
      </c>
      <c r="AD5" s="3">
        <v>0</v>
      </c>
      <c r="AE5" s="3">
        <v>0</v>
      </c>
      <c r="AF5" t="s">
        <v>3</v>
      </c>
      <c r="AG5" s="13">
        <v>1</v>
      </c>
      <c r="AQ5"/>
    </row>
    <row r="6" spans="1:43" x14ac:dyDescent="0.2">
      <c r="A6" t="s">
        <v>208</v>
      </c>
      <c r="B6" t="s">
        <v>213</v>
      </c>
      <c r="C6" t="s">
        <v>429</v>
      </c>
      <c r="D6" t="s">
        <v>519</v>
      </c>
      <c r="E6" s="3">
        <v>40.577777777777776</v>
      </c>
      <c r="F6" s="3">
        <f>Table3[[#This Row],[Total Hours Nurse Staffing]]/Table3[[#This Row],[MDS Census]]</f>
        <v>3.0334063526834614</v>
      </c>
      <c r="G6" s="3">
        <f>Table3[[#This Row],[Total Direct Care Staff Hours]]/Table3[[#This Row],[MDS Census]]</f>
        <v>2.9347617743702084</v>
      </c>
      <c r="H6" s="3">
        <f>Table3[[#This Row],[Total RN Hours (w/ Admin, DON)]]/Table3[[#This Row],[MDS Census]]</f>
        <v>0.68257119386637466</v>
      </c>
      <c r="I6" s="3">
        <f>Table3[[#This Row],[RN Hours (excl. Admin, DON)]]/Table3[[#This Row],[MDS Census]]</f>
        <v>0.61466319824753557</v>
      </c>
      <c r="J6" s="3">
        <f t="shared" si="0"/>
        <v>123.08888888888889</v>
      </c>
      <c r="K6" s="3">
        <f>SUM(Table3[[#This Row],[RN Hours (excl. Admin, DON)]], Table3[[#This Row],[LPN Hours (excl. Admin)]], Table3[[#This Row],[CNA Hours]], Table3[[#This Row],[NA TR Hours]], Table3[[#This Row],[Med Aide/Tech Hours]])</f>
        <v>119.08611111111111</v>
      </c>
      <c r="L6" s="3">
        <f>SUM(Table3[[#This Row],[RN Hours (excl. Admin, DON)]:[RN DON Hours]])</f>
        <v>27.697222222222223</v>
      </c>
      <c r="M6" s="3">
        <v>24.941666666666666</v>
      </c>
      <c r="N6" s="3">
        <v>0</v>
      </c>
      <c r="O6" s="3">
        <v>2.7555555555555555</v>
      </c>
      <c r="P6" s="3">
        <f>SUM(Table3[[#This Row],[LPN Hours (excl. Admin)]:[LPN Admin Hours]])</f>
        <v>25.55</v>
      </c>
      <c r="Q6" s="3">
        <v>24.302777777777777</v>
      </c>
      <c r="R6" s="3">
        <v>1.2472222222222222</v>
      </c>
      <c r="S6" s="3">
        <f>SUM(Table3[[#This Row],[CNA Hours]], Table3[[#This Row],[NA TR Hours]], Table3[[#This Row],[Med Aide/Tech Hours]])</f>
        <v>69.841666666666669</v>
      </c>
      <c r="T6" s="3">
        <v>54.266666666666666</v>
      </c>
      <c r="U6" s="3">
        <v>15.574999999999999</v>
      </c>
      <c r="V6" s="3">
        <v>0</v>
      </c>
      <c r="W6" s="3">
        <f>SUM(Table3[[#This Row],[RN Hours Contract]:[Med Aide Hours Contract]])</f>
        <v>0</v>
      </c>
      <c r="X6" s="3">
        <v>0</v>
      </c>
      <c r="Y6" s="3">
        <v>0</v>
      </c>
      <c r="Z6" s="3">
        <v>0</v>
      </c>
      <c r="AA6" s="3">
        <v>0</v>
      </c>
      <c r="AB6" s="3">
        <v>0</v>
      </c>
      <c r="AC6" s="3">
        <v>0</v>
      </c>
      <c r="AD6" s="3">
        <v>0</v>
      </c>
      <c r="AE6" s="3">
        <v>0</v>
      </c>
      <c r="AF6" t="s">
        <v>4</v>
      </c>
      <c r="AG6" s="13">
        <v>1</v>
      </c>
      <c r="AQ6"/>
    </row>
    <row r="7" spans="1:43" x14ac:dyDescent="0.2">
      <c r="A7" t="s">
        <v>208</v>
      </c>
      <c r="B7" t="s">
        <v>214</v>
      </c>
      <c r="C7" t="s">
        <v>430</v>
      </c>
      <c r="D7" t="s">
        <v>516</v>
      </c>
      <c r="E7" s="3">
        <v>82.844444444444449</v>
      </c>
      <c r="F7" s="3">
        <f>Table3[[#This Row],[Total Hours Nurse Staffing]]/Table3[[#This Row],[MDS Census]]</f>
        <v>3.7017502682403438</v>
      </c>
      <c r="G7" s="3">
        <f>Table3[[#This Row],[Total Direct Care Staff Hours]]/Table3[[#This Row],[MDS Census]]</f>
        <v>3.421506169527897</v>
      </c>
      <c r="H7" s="3">
        <f>Table3[[#This Row],[Total RN Hours (w/ Admin, DON)]]/Table3[[#This Row],[MDS Census]]</f>
        <v>1.0411346566523605</v>
      </c>
      <c r="I7" s="3">
        <f>Table3[[#This Row],[RN Hours (excl. Admin, DON)]]/Table3[[#This Row],[MDS Census]]</f>
        <v>0.76089055793991411</v>
      </c>
      <c r="J7" s="3">
        <f t="shared" si="0"/>
        <v>306.66944444444448</v>
      </c>
      <c r="K7" s="3">
        <f>SUM(Table3[[#This Row],[RN Hours (excl. Admin, DON)]], Table3[[#This Row],[LPN Hours (excl. Admin)]], Table3[[#This Row],[CNA Hours]], Table3[[#This Row],[NA TR Hours]], Table3[[#This Row],[Med Aide/Tech Hours]])</f>
        <v>283.45277777777778</v>
      </c>
      <c r="L7" s="3">
        <f>SUM(Table3[[#This Row],[RN Hours (excl. Admin, DON)]:[RN DON Hours]])</f>
        <v>86.25222222222223</v>
      </c>
      <c r="M7" s="3">
        <v>63.035555555555554</v>
      </c>
      <c r="N7" s="3">
        <v>18.05</v>
      </c>
      <c r="O7" s="3">
        <v>5.166666666666667</v>
      </c>
      <c r="P7" s="3">
        <f>SUM(Table3[[#This Row],[LPN Hours (excl. Admin)]:[LPN Admin Hours]])</f>
        <v>61.43566666666667</v>
      </c>
      <c r="Q7" s="3">
        <v>61.43566666666667</v>
      </c>
      <c r="R7" s="3">
        <v>0</v>
      </c>
      <c r="S7" s="3">
        <f>SUM(Table3[[#This Row],[CNA Hours]], Table3[[#This Row],[NA TR Hours]], Table3[[#This Row],[Med Aide/Tech Hours]])</f>
        <v>158.98155555555556</v>
      </c>
      <c r="T7" s="3">
        <v>140.20955555555557</v>
      </c>
      <c r="U7" s="3">
        <v>18.772000000000002</v>
      </c>
      <c r="V7" s="3">
        <v>0</v>
      </c>
      <c r="W7" s="3">
        <f>SUM(Table3[[#This Row],[RN Hours Contract]:[Med Aide Hours Contract]])</f>
        <v>4.1852222222222224</v>
      </c>
      <c r="X7" s="3">
        <v>0</v>
      </c>
      <c r="Y7" s="3">
        <v>0</v>
      </c>
      <c r="Z7" s="3">
        <v>0</v>
      </c>
      <c r="AA7" s="3">
        <v>0</v>
      </c>
      <c r="AB7" s="3">
        <v>0</v>
      </c>
      <c r="AC7" s="3">
        <v>4.1852222222222224</v>
      </c>
      <c r="AD7" s="3">
        <v>0</v>
      </c>
      <c r="AE7" s="3">
        <v>0</v>
      </c>
      <c r="AF7" t="s">
        <v>5</v>
      </c>
      <c r="AG7" s="13">
        <v>1</v>
      </c>
      <c r="AQ7"/>
    </row>
    <row r="8" spans="1:43" x14ac:dyDescent="0.2">
      <c r="A8" t="s">
        <v>208</v>
      </c>
      <c r="B8" t="s">
        <v>215</v>
      </c>
      <c r="C8" t="s">
        <v>422</v>
      </c>
      <c r="D8" t="s">
        <v>516</v>
      </c>
      <c r="E8" s="3">
        <v>110.25555555555556</v>
      </c>
      <c r="F8" s="3">
        <f>Table3[[#This Row],[Total Hours Nurse Staffing]]/Table3[[#This Row],[MDS Census]]</f>
        <v>5.1697913937317344</v>
      </c>
      <c r="G8" s="3">
        <f>Table3[[#This Row],[Total Direct Care Staff Hours]]/Table3[[#This Row],[MDS Census]]</f>
        <v>4.9027602539554564</v>
      </c>
      <c r="H8" s="3">
        <f>Table3[[#This Row],[Total RN Hours (w/ Admin, DON)]]/Table3[[#This Row],[MDS Census]]</f>
        <v>0.88068930766905162</v>
      </c>
      <c r="I8" s="3">
        <f>Table3[[#This Row],[RN Hours (excl. Admin, DON)]]/Table3[[#This Row],[MDS Census]]</f>
        <v>0.70045147636803384</v>
      </c>
      <c r="J8" s="3">
        <f t="shared" si="0"/>
        <v>569.99822222222224</v>
      </c>
      <c r="K8" s="3">
        <f>SUM(Table3[[#This Row],[RN Hours (excl. Admin, DON)]], Table3[[#This Row],[LPN Hours (excl. Admin)]], Table3[[#This Row],[CNA Hours]], Table3[[#This Row],[NA TR Hours]], Table3[[#This Row],[Med Aide/Tech Hours]])</f>
        <v>540.55655555555552</v>
      </c>
      <c r="L8" s="3">
        <f>SUM(Table3[[#This Row],[RN Hours (excl. Admin, DON)]:[RN DON Hours]])</f>
        <v>97.100888888888889</v>
      </c>
      <c r="M8" s="3">
        <v>77.228666666666669</v>
      </c>
      <c r="N8" s="3">
        <v>14.977777777777778</v>
      </c>
      <c r="O8" s="3">
        <v>4.8944444444444448</v>
      </c>
      <c r="P8" s="3">
        <f>SUM(Table3[[#This Row],[LPN Hours (excl. Admin)]:[LPN Admin Hours]])</f>
        <v>165.01111111111112</v>
      </c>
      <c r="Q8" s="3">
        <v>155.44166666666666</v>
      </c>
      <c r="R8" s="3">
        <v>9.5694444444444446</v>
      </c>
      <c r="S8" s="3">
        <f>SUM(Table3[[#This Row],[CNA Hours]], Table3[[#This Row],[NA TR Hours]], Table3[[#This Row],[Med Aide/Tech Hours]])</f>
        <v>307.88622222222222</v>
      </c>
      <c r="T8" s="3">
        <v>307.88622222222222</v>
      </c>
      <c r="U8" s="3">
        <v>0</v>
      </c>
      <c r="V8" s="3">
        <v>0</v>
      </c>
      <c r="W8" s="3">
        <f>SUM(Table3[[#This Row],[RN Hours Contract]:[Med Aide Hours Contract]])</f>
        <v>0</v>
      </c>
      <c r="X8" s="3">
        <v>0</v>
      </c>
      <c r="Y8" s="3">
        <v>0</v>
      </c>
      <c r="Z8" s="3">
        <v>0</v>
      </c>
      <c r="AA8" s="3">
        <v>0</v>
      </c>
      <c r="AB8" s="3">
        <v>0</v>
      </c>
      <c r="AC8" s="3">
        <v>0</v>
      </c>
      <c r="AD8" s="3">
        <v>0</v>
      </c>
      <c r="AE8" s="3">
        <v>0</v>
      </c>
      <c r="AF8" t="s">
        <v>6</v>
      </c>
      <c r="AG8" s="13">
        <v>1</v>
      </c>
      <c r="AQ8"/>
    </row>
    <row r="9" spans="1:43" x14ac:dyDescent="0.2">
      <c r="A9" t="s">
        <v>208</v>
      </c>
      <c r="B9" t="s">
        <v>216</v>
      </c>
      <c r="C9" t="s">
        <v>431</v>
      </c>
      <c r="D9" t="s">
        <v>517</v>
      </c>
      <c r="E9" s="3">
        <v>91.966666666666669</v>
      </c>
      <c r="F9" s="3">
        <f>Table3[[#This Row],[Total Hours Nurse Staffing]]/Table3[[#This Row],[MDS Census]]</f>
        <v>3.4360915790745437</v>
      </c>
      <c r="G9" s="3">
        <f>Table3[[#This Row],[Total Direct Care Staff Hours]]/Table3[[#This Row],[MDS Census]]</f>
        <v>3.21841005195119</v>
      </c>
      <c r="H9" s="3">
        <f>Table3[[#This Row],[Total RN Hours (w/ Admin, DON)]]/Table3[[#This Row],[MDS Census]]</f>
        <v>0.55355201159840528</v>
      </c>
      <c r="I9" s="3">
        <f>Table3[[#This Row],[RN Hours (excl. Admin, DON)]]/Table3[[#This Row],[MDS Census]]</f>
        <v>0.39313761024525795</v>
      </c>
      <c r="J9" s="3">
        <f t="shared" si="0"/>
        <v>316.00588888888888</v>
      </c>
      <c r="K9" s="3">
        <f>SUM(Table3[[#This Row],[RN Hours (excl. Admin, DON)]], Table3[[#This Row],[LPN Hours (excl. Admin)]], Table3[[#This Row],[CNA Hours]], Table3[[#This Row],[NA TR Hours]], Table3[[#This Row],[Med Aide/Tech Hours]])</f>
        <v>295.98644444444443</v>
      </c>
      <c r="L9" s="3">
        <f>SUM(Table3[[#This Row],[RN Hours (excl. Admin, DON)]:[RN DON Hours]])</f>
        <v>50.908333333333339</v>
      </c>
      <c r="M9" s="3">
        <v>36.155555555555559</v>
      </c>
      <c r="N9" s="3">
        <v>9.5027777777777782</v>
      </c>
      <c r="O9" s="3">
        <v>5.25</v>
      </c>
      <c r="P9" s="3">
        <f>SUM(Table3[[#This Row],[LPN Hours (excl. Admin)]:[LPN Admin Hours]])</f>
        <v>71.569444444444443</v>
      </c>
      <c r="Q9" s="3">
        <v>66.302777777777777</v>
      </c>
      <c r="R9" s="3">
        <v>5.2666666666666666</v>
      </c>
      <c r="S9" s="3">
        <f>SUM(Table3[[#This Row],[CNA Hours]], Table3[[#This Row],[NA TR Hours]], Table3[[#This Row],[Med Aide/Tech Hours]])</f>
        <v>193.52811111111109</v>
      </c>
      <c r="T9" s="3">
        <v>193.52811111111109</v>
      </c>
      <c r="U9" s="3">
        <v>0</v>
      </c>
      <c r="V9" s="3">
        <v>0</v>
      </c>
      <c r="W9" s="3">
        <f>SUM(Table3[[#This Row],[RN Hours Contract]:[Med Aide Hours Contract]])</f>
        <v>0</v>
      </c>
      <c r="X9" s="3">
        <v>0</v>
      </c>
      <c r="Y9" s="3">
        <v>0</v>
      </c>
      <c r="Z9" s="3">
        <v>0</v>
      </c>
      <c r="AA9" s="3">
        <v>0</v>
      </c>
      <c r="AB9" s="3">
        <v>0</v>
      </c>
      <c r="AC9" s="3">
        <v>0</v>
      </c>
      <c r="AD9" s="3">
        <v>0</v>
      </c>
      <c r="AE9" s="3">
        <v>0</v>
      </c>
      <c r="AF9" t="s">
        <v>7</v>
      </c>
      <c r="AG9" s="13">
        <v>1</v>
      </c>
      <c r="AQ9"/>
    </row>
    <row r="10" spans="1:43" x14ac:dyDescent="0.2">
      <c r="A10" t="s">
        <v>208</v>
      </c>
      <c r="B10" t="s">
        <v>217</v>
      </c>
      <c r="C10" t="s">
        <v>432</v>
      </c>
      <c r="D10" t="s">
        <v>516</v>
      </c>
      <c r="E10" s="3">
        <v>78.766666666666666</v>
      </c>
      <c r="F10" s="3">
        <f>Table3[[#This Row],[Total Hours Nurse Staffing]]/Table3[[#This Row],[MDS Census]]</f>
        <v>3.6291522076456477</v>
      </c>
      <c r="G10" s="3">
        <f>Table3[[#This Row],[Total Direct Care Staff Hours]]/Table3[[#This Row],[MDS Census]]</f>
        <v>3.3827845958527289</v>
      </c>
      <c r="H10" s="3">
        <f>Table3[[#This Row],[Total RN Hours (w/ Admin, DON)]]/Table3[[#This Row],[MDS Census]]</f>
        <v>0.63580899985893635</v>
      </c>
      <c r="I10" s="3">
        <f>Table3[[#This Row],[RN Hours (excl. Admin, DON)]]/Table3[[#This Row],[MDS Census]]</f>
        <v>0.3894413880660178</v>
      </c>
      <c r="J10" s="3">
        <f t="shared" si="0"/>
        <v>285.85622222222219</v>
      </c>
      <c r="K10" s="3">
        <f>SUM(Table3[[#This Row],[RN Hours (excl. Admin, DON)]], Table3[[#This Row],[LPN Hours (excl. Admin)]], Table3[[#This Row],[CNA Hours]], Table3[[#This Row],[NA TR Hours]], Table3[[#This Row],[Med Aide/Tech Hours]])</f>
        <v>266.45066666666662</v>
      </c>
      <c r="L10" s="3">
        <f>SUM(Table3[[#This Row],[RN Hours (excl. Admin, DON)]:[RN DON Hours]])</f>
        <v>50.080555555555556</v>
      </c>
      <c r="M10" s="3">
        <v>30.675000000000001</v>
      </c>
      <c r="N10" s="3">
        <v>15.227777777777778</v>
      </c>
      <c r="O10" s="3">
        <v>4.177777777777778</v>
      </c>
      <c r="P10" s="3">
        <f>SUM(Table3[[#This Row],[LPN Hours (excl. Admin)]:[LPN Admin Hours]])</f>
        <v>54.844444444444441</v>
      </c>
      <c r="Q10" s="3">
        <v>54.844444444444441</v>
      </c>
      <c r="R10" s="3">
        <v>0</v>
      </c>
      <c r="S10" s="3">
        <f>SUM(Table3[[#This Row],[CNA Hours]], Table3[[#This Row],[NA TR Hours]], Table3[[#This Row],[Med Aide/Tech Hours]])</f>
        <v>180.9312222222222</v>
      </c>
      <c r="T10" s="3">
        <v>170.83677777777777</v>
      </c>
      <c r="U10" s="3">
        <v>10.094444444444445</v>
      </c>
      <c r="V10" s="3">
        <v>0</v>
      </c>
      <c r="W10" s="3">
        <f>SUM(Table3[[#This Row],[RN Hours Contract]:[Med Aide Hours Contract]])</f>
        <v>0</v>
      </c>
      <c r="X10" s="3">
        <v>0</v>
      </c>
      <c r="Y10" s="3">
        <v>0</v>
      </c>
      <c r="Z10" s="3">
        <v>0</v>
      </c>
      <c r="AA10" s="3">
        <v>0</v>
      </c>
      <c r="AB10" s="3">
        <v>0</v>
      </c>
      <c r="AC10" s="3">
        <v>0</v>
      </c>
      <c r="AD10" s="3">
        <v>0</v>
      </c>
      <c r="AE10" s="3">
        <v>0</v>
      </c>
      <c r="AF10" t="s">
        <v>8</v>
      </c>
      <c r="AG10" s="13">
        <v>1</v>
      </c>
      <c r="AQ10"/>
    </row>
    <row r="11" spans="1:43" x14ac:dyDescent="0.2">
      <c r="A11" t="s">
        <v>208</v>
      </c>
      <c r="B11" t="s">
        <v>218</v>
      </c>
      <c r="C11" t="s">
        <v>433</v>
      </c>
      <c r="D11" t="s">
        <v>518</v>
      </c>
      <c r="E11" s="3">
        <v>86.888888888888886</v>
      </c>
      <c r="F11" s="3">
        <f>Table3[[#This Row],[Total Hours Nurse Staffing]]/Table3[[#This Row],[MDS Census]]</f>
        <v>3.2679667519181592</v>
      </c>
      <c r="G11" s="3">
        <f>Table3[[#This Row],[Total Direct Care Staff Hours]]/Table3[[#This Row],[MDS Census]]</f>
        <v>3.0792199488491052</v>
      </c>
      <c r="H11" s="3">
        <f>Table3[[#This Row],[Total RN Hours (w/ Admin, DON)]]/Table3[[#This Row],[MDS Census]]</f>
        <v>0.76221227621483378</v>
      </c>
      <c r="I11" s="3">
        <f>Table3[[#This Row],[RN Hours (excl. Admin, DON)]]/Table3[[#This Row],[MDS Census]]</f>
        <v>0.57346547314578</v>
      </c>
      <c r="J11" s="3">
        <f t="shared" si="0"/>
        <v>283.95000000000005</v>
      </c>
      <c r="K11" s="3">
        <f>SUM(Table3[[#This Row],[RN Hours (excl. Admin, DON)]], Table3[[#This Row],[LPN Hours (excl. Admin)]], Table3[[#This Row],[CNA Hours]], Table3[[#This Row],[NA TR Hours]], Table3[[#This Row],[Med Aide/Tech Hours]])</f>
        <v>267.55</v>
      </c>
      <c r="L11" s="3">
        <f>SUM(Table3[[#This Row],[RN Hours (excl. Admin, DON)]:[RN DON Hours]])</f>
        <v>66.227777777777774</v>
      </c>
      <c r="M11" s="3">
        <v>49.827777777777776</v>
      </c>
      <c r="N11" s="3">
        <v>10.71111111111111</v>
      </c>
      <c r="O11" s="3">
        <v>5.6888888888888891</v>
      </c>
      <c r="P11" s="3">
        <f>SUM(Table3[[#This Row],[LPN Hours (excl. Admin)]:[LPN Admin Hours]])</f>
        <v>86.419444444444451</v>
      </c>
      <c r="Q11" s="3">
        <v>86.419444444444451</v>
      </c>
      <c r="R11" s="3">
        <v>0</v>
      </c>
      <c r="S11" s="3">
        <f>SUM(Table3[[#This Row],[CNA Hours]], Table3[[#This Row],[NA TR Hours]], Table3[[#This Row],[Med Aide/Tech Hours]])</f>
        <v>131.30277777777778</v>
      </c>
      <c r="T11" s="3">
        <v>131.30277777777778</v>
      </c>
      <c r="U11" s="3">
        <v>0</v>
      </c>
      <c r="V11" s="3">
        <v>0</v>
      </c>
      <c r="W11" s="3">
        <f>SUM(Table3[[#This Row],[RN Hours Contract]:[Med Aide Hours Contract]])</f>
        <v>23.666666666666668</v>
      </c>
      <c r="X11" s="3">
        <v>23.666666666666668</v>
      </c>
      <c r="Y11" s="3">
        <v>0</v>
      </c>
      <c r="Z11" s="3">
        <v>0</v>
      </c>
      <c r="AA11" s="3">
        <v>0</v>
      </c>
      <c r="AB11" s="3">
        <v>0</v>
      </c>
      <c r="AC11" s="3">
        <v>0</v>
      </c>
      <c r="AD11" s="3">
        <v>0</v>
      </c>
      <c r="AE11" s="3">
        <v>0</v>
      </c>
      <c r="AF11" t="s">
        <v>9</v>
      </c>
      <c r="AG11" s="13">
        <v>1</v>
      </c>
      <c r="AQ11"/>
    </row>
    <row r="12" spans="1:43" x14ac:dyDescent="0.2">
      <c r="A12" t="s">
        <v>208</v>
      </c>
      <c r="B12" t="s">
        <v>219</v>
      </c>
      <c r="C12" t="s">
        <v>434</v>
      </c>
      <c r="D12" t="s">
        <v>517</v>
      </c>
      <c r="E12" s="3">
        <v>101.4</v>
      </c>
      <c r="F12" s="3">
        <f>Table3[[#This Row],[Total Hours Nurse Staffing]]/Table3[[#This Row],[MDS Census]]</f>
        <v>3.8420721016874859</v>
      </c>
      <c r="G12" s="3">
        <f>Table3[[#This Row],[Total Direct Care Staff Hours]]/Table3[[#This Row],[MDS Census]]</f>
        <v>3.6720633355248737</v>
      </c>
      <c r="H12" s="3">
        <f>Table3[[#This Row],[Total RN Hours (w/ Admin, DON)]]/Table3[[#This Row],[MDS Census]]</f>
        <v>0.86091935130396657</v>
      </c>
      <c r="I12" s="3">
        <f>Table3[[#This Row],[RN Hours (excl. Admin, DON)]]/Table3[[#This Row],[MDS Census]]</f>
        <v>0.74613740959894803</v>
      </c>
      <c r="J12" s="3">
        <f t="shared" si="0"/>
        <v>389.58611111111111</v>
      </c>
      <c r="K12" s="3">
        <f>SUM(Table3[[#This Row],[RN Hours (excl. Admin, DON)]], Table3[[#This Row],[LPN Hours (excl. Admin)]], Table3[[#This Row],[CNA Hours]], Table3[[#This Row],[NA TR Hours]], Table3[[#This Row],[Med Aide/Tech Hours]])</f>
        <v>372.34722222222223</v>
      </c>
      <c r="L12" s="3">
        <f>SUM(Table3[[#This Row],[RN Hours (excl. Admin, DON)]:[RN DON Hours]])</f>
        <v>87.297222222222217</v>
      </c>
      <c r="M12" s="3">
        <v>75.658333333333331</v>
      </c>
      <c r="N12" s="3">
        <v>6.4833333333333334</v>
      </c>
      <c r="O12" s="3">
        <v>5.1555555555555559</v>
      </c>
      <c r="P12" s="3">
        <f>SUM(Table3[[#This Row],[LPN Hours (excl. Admin)]:[LPN Admin Hours]])</f>
        <v>86.066666666666663</v>
      </c>
      <c r="Q12" s="3">
        <v>80.466666666666669</v>
      </c>
      <c r="R12" s="3">
        <v>5.6</v>
      </c>
      <c r="S12" s="3">
        <f>SUM(Table3[[#This Row],[CNA Hours]], Table3[[#This Row],[NA TR Hours]], Table3[[#This Row],[Med Aide/Tech Hours]])</f>
        <v>216.22222222222223</v>
      </c>
      <c r="T12" s="3">
        <v>216.22222222222223</v>
      </c>
      <c r="U12" s="3">
        <v>0</v>
      </c>
      <c r="V12" s="3">
        <v>0</v>
      </c>
      <c r="W12" s="3">
        <f>SUM(Table3[[#This Row],[RN Hours Contract]:[Med Aide Hours Contract]])</f>
        <v>19</v>
      </c>
      <c r="X12" s="3">
        <v>18.524999999999999</v>
      </c>
      <c r="Y12" s="3">
        <v>0</v>
      </c>
      <c r="Z12" s="3">
        <v>0</v>
      </c>
      <c r="AA12" s="3">
        <v>0.47499999999999998</v>
      </c>
      <c r="AB12" s="3">
        <v>0</v>
      </c>
      <c r="AC12" s="3">
        <v>0</v>
      </c>
      <c r="AD12" s="3">
        <v>0</v>
      </c>
      <c r="AE12" s="3">
        <v>0</v>
      </c>
      <c r="AF12" t="s">
        <v>10</v>
      </c>
      <c r="AG12" s="13">
        <v>1</v>
      </c>
      <c r="AQ12"/>
    </row>
    <row r="13" spans="1:43" x14ac:dyDescent="0.2">
      <c r="A13" t="s">
        <v>208</v>
      </c>
      <c r="B13" t="s">
        <v>220</v>
      </c>
      <c r="C13" t="s">
        <v>435</v>
      </c>
      <c r="D13" t="s">
        <v>516</v>
      </c>
      <c r="E13" s="3">
        <v>130.6</v>
      </c>
      <c r="F13" s="3">
        <f>Table3[[#This Row],[Total Hours Nurse Staffing]]/Table3[[#This Row],[MDS Census]]</f>
        <v>3.4271311893823384</v>
      </c>
      <c r="G13" s="3">
        <f>Table3[[#This Row],[Total Direct Care Staff Hours]]/Table3[[#This Row],[MDS Census]]</f>
        <v>3.3343968010889911</v>
      </c>
      <c r="H13" s="3">
        <f>Table3[[#This Row],[Total RN Hours (w/ Admin, DON)]]/Table3[[#This Row],[MDS Census]]</f>
        <v>0.61230219499744776</v>
      </c>
      <c r="I13" s="3">
        <f>Table3[[#This Row],[RN Hours (excl. Admin, DON)]]/Table3[[#This Row],[MDS Census]]</f>
        <v>0.51956780670410074</v>
      </c>
      <c r="J13" s="3">
        <f t="shared" si="0"/>
        <v>447.58333333333337</v>
      </c>
      <c r="K13" s="3">
        <f>SUM(Table3[[#This Row],[RN Hours (excl. Admin, DON)]], Table3[[#This Row],[LPN Hours (excl. Admin)]], Table3[[#This Row],[CNA Hours]], Table3[[#This Row],[NA TR Hours]], Table3[[#This Row],[Med Aide/Tech Hours]])</f>
        <v>435.47222222222223</v>
      </c>
      <c r="L13" s="3">
        <f>SUM(Table3[[#This Row],[RN Hours (excl. Admin, DON)]:[RN DON Hours]])</f>
        <v>79.966666666666669</v>
      </c>
      <c r="M13" s="3">
        <v>67.855555555555554</v>
      </c>
      <c r="N13" s="3">
        <v>12.111111111111111</v>
      </c>
      <c r="O13" s="3">
        <v>0</v>
      </c>
      <c r="P13" s="3">
        <f>SUM(Table3[[#This Row],[LPN Hours (excl. Admin)]:[LPN Admin Hours]])</f>
        <v>100.63333333333334</v>
      </c>
      <c r="Q13" s="3">
        <v>100.63333333333334</v>
      </c>
      <c r="R13" s="3">
        <v>0</v>
      </c>
      <c r="S13" s="3">
        <f>SUM(Table3[[#This Row],[CNA Hours]], Table3[[#This Row],[NA TR Hours]], Table3[[#This Row],[Med Aide/Tech Hours]])</f>
        <v>266.98333333333335</v>
      </c>
      <c r="T13" s="3">
        <v>266.98333333333335</v>
      </c>
      <c r="U13" s="3">
        <v>0</v>
      </c>
      <c r="V13" s="3">
        <v>0</v>
      </c>
      <c r="W13" s="3">
        <f>SUM(Table3[[#This Row],[RN Hours Contract]:[Med Aide Hours Contract]])</f>
        <v>22.25277777777778</v>
      </c>
      <c r="X13" s="3">
        <v>11.388888888888889</v>
      </c>
      <c r="Y13" s="3">
        <v>0</v>
      </c>
      <c r="Z13" s="3">
        <v>0</v>
      </c>
      <c r="AA13" s="3">
        <v>4.8</v>
      </c>
      <c r="AB13" s="3">
        <v>0</v>
      </c>
      <c r="AC13" s="3">
        <v>6.0638888888888891</v>
      </c>
      <c r="AD13" s="3">
        <v>0</v>
      </c>
      <c r="AE13" s="3">
        <v>0</v>
      </c>
      <c r="AF13" t="s">
        <v>11</v>
      </c>
      <c r="AG13" s="13">
        <v>1</v>
      </c>
      <c r="AQ13"/>
    </row>
    <row r="14" spans="1:43" x14ac:dyDescent="0.2">
      <c r="A14" t="s">
        <v>208</v>
      </c>
      <c r="B14" t="s">
        <v>221</v>
      </c>
      <c r="C14" t="s">
        <v>419</v>
      </c>
      <c r="D14" t="s">
        <v>517</v>
      </c>
      <c r="E14" s="3">
        <v>135.69999999999999</v>
      </c>
      <c r="F14" s="3">
        <f>Table3[[#This Row],[Total Hours Nurse Staffing]]/Table3[[#This Row],[MDS Census]]</f>
        <v>3.8667248014410873</v>
      </c>
      <c r="G14" s="3">
        <f>Table3[[#This Row],[Total Direct Care Staff Hours]]/Table3[[#This Row],[MDS Census]]</f>
        <v>3.5320682878899539</v>
      </c>
      <c r="H14" s="3">
        <f>Table3[[#This Row],[Total RN Hours (w/ Admin, DON)]]/Table3[[#This Row],[MDS Census]]</f>
        <v>0.6037353639564399</v>
      </c>
      <c r="I14" s="3">
        <f>Table3[[#This Row],[RN Hours (excl. Admin, DON)]]/Table3[[#This Row],[MDS Census]]</f>
        <v>0.26907885040530588</v>
      </c>
      <c r="J14" s="3">
        <f t="shared" si="0"/>
        <v>524.71455555555553</v>
      </c>
      <c r="K14" s="3">
        <f>SUM(Table3[[#This Row],[RN Hours (excl. Admin, DON)]], Table3[[#This Row],[LPN Hours (excl. Admin)]], Table3[[#This Row],[CNA Hours]], Table3[[#This Row],[NA TR Hours]], Table3[[#This Row],[Med Aide/Tech Hours]])</f>
        <v>479.30166666666668</v>
      </c>
      <c r="L14" s="3">
        <f>SUM(Table3[[#This Row],[RN Hours (excl. Admin, DON)]:[RN DON Hours]])</f>
        <v>81.926888888888882</v>
      </c>
      <c r="M14" s="3">
        <v>36.514000000000003</v>
      </c>
      <c r="N14" s="3">
        <v>39.923999999999992</v>
      </c>
      <c r="O14" s="3">
        <v>5.4888888888888889</v>
      </c>
      <c r="P14" s="3">
        <f>SUM(Table3[[#This Row],[LPN Hours (excl. Admin)]:[LPN Admin Hours]])</f>
        <v>125.82911111111112</v>
      </c>
      <c r="Q14" s="3">
        <v>125.82911111111112</v>
      </c>
      <c r="R14" s="3">
        <v>0</v>
      </c>
      <c r="S14" s="3">
        <f>SUM(Table3[[#This Row],[CNA Hours]], Table3[[#This Row],[NA TR Hours]], Table3[[#This Row],[Med Aide/Tech Hours]])</f>
        <v>316.95855555555556</v>
      </c>
      <c r="T14" s="3">
        <v>316.95855555555556</v>
      </c>
      <c r="U14" s="3">
        <v>0</v>
      </c>
      <c r="V14" s="3">
        <v>0</v>
      </c>
      <c r="W14" s="3">
        <f>SUM(Table3[[#This Row],[RN Hours Contract]:[Med Aide Hours Contract]])</f>
        <v>8.1412222222222219</v>
      </c>
      <c r="X14" s="3">
        <v>0</v>
      </c>
      <c r="Y14" s="3">
        <v>0</v>
      </c>
      <c r="Z14" s="3">
        <v>0</v>
      </c>
      <c r="AA14" s="3">
        <v>8.1412222222222219</v>
      </c>
      <c r="AB14" s="3">
        <v>0</v>
      </c>
      <c r="AC14" s="3">
        <v>0</v>
      </c>
      <c r="AD14" s="3">
        <v>0</v>
      </c>
      <c r="AE14" s="3">
        <v>0</v>
      </c>
      <c r="AF14" t="s">
        <v>12</v>
      </c>
      <c r="AG14" s="13">
        <v>1</v>
      </c>
      <c r="AQ14"/>
    </row>
    <row r="15" spans="1:43" x14ac:dyDescent="0.2">
      <c r="A15" t="s">
        <v>208</v>
      </c>
      <c r="B15" t="s">
        <v>222</v>
      </c>
      <c r="C15" t="s">
        <v>436</v>
      </c>
      <c r="D15" t="s">
        <v>518</v>
      </c>
      <c r="E15" s="3">
        <v>99.12222222222222</v>
      </c>
      <c r="F15" s="3">
        <f>Table3[[#This Row],[Total Hours Nurse Staffing]]/Table3[[#This Row],[MDS Census]]</f>
        <v>3.6069667077681875</v>
      </c>
      <c r="G15" s="3">
        <f>Table3[[#This Row],[Total Direct Care Staff Hours]]/Table3[[#This Row],[MDS Census]]</f>
        <v>3.4073534357134849</v>
      </c>
      <c r="H15" s="3">
        <f>Table3[[#This Row],[Total RN Hours (w/ Admin, DON)]]/Table3[[#This Row],[MDS Census]]</f>
        <v>0.47923439076336738</v>
      </c>
      <c r="I15" s="3">
        <f>Table3[[#This Row],[RN Hours (excl. Admin, DON)]]/Table3[[#This Row],[MDS Census]]</f>
        <v>0.35559354332473936</v>
      </c>
      <c r="J15" s="3">
        <f t="shared" si="0"/>
        <v>357.53055555555557</v>
      </c>
      <c r="K15" s="3">
        <f>SUM(Table3[[#This Row],[RN Hours (excl. Admin, DON)]], Table3[[#This Row],[LPN Hours (excl. Admin)]], Table3[[#This Row],[CNA Hours]], Table3[[#This Row],[NA TR Hours]], Table3[[#This Row],[Med Aide/Tech Hours]])</f>
        <v>337.74444444444441</v>
      </c>
      <c r="L15" s="3">
        <f>SUM(Table3[[#This Row],[RN Hours (excl. Admin, DON)]:[RN DON Hours]])</f>
        <v>47.50277777777778</v>
      </c>
      <c r="M15" s="3">
        <v>35.24722222222222</v>
      </c>
      <c r="N15" s="3">
        <v>7.2777777777777777</v>
      </c>
      <c r="O15" s="3">
        <v>4.9777777777777779</v>
      </c>
      <c r="P15" s="3">
        <f>SUM(Table3[[#This Row],[LPN Hours (excl. Admin)]:[LPN Admin Hours]])</f>
        <v>90.097222222222214</v>
      </c>
      <c r="Q15" s="3">
        <v>82.566666666666663</v>
      </c>
      <c r="R15" s="3">
        <v>7.5305555555555559</v>
      </c>
      <c r="S15" s="3">
        <f>SUM(Table3[[#This Row],[CNA Hours]], Table3[[#This Row],[NA TR Hours]], Table3[[#This Row],[Med Aide/Tech Hours]])</f>
        <v>219.93055555555554</v>
      </c>
      <c r="T15" s="3">
        <v>219.93055555555554</v>
      </c>
      <c r="U15" s="3">
        <v>0</v>
      </c>
      <c r="V15" s="3">
        <v>0</v>
      </c>
      <c r="W15" s="3">
        <f>SUM(Table3[[#This Row],[RN Hours Contract]:[Med Aide Hours Contract]])</f>
        <v>0.16666666666666666</v>
      </c>
      <c r="X15" s="3">
        <v>0</v>
      </c>
      <c r="Y15" s="3">
        <v>0.16666666666666666</v>
      </c>
      <c r="Z15" s="3">
        <v>0</v>
      </c>
      <c r="AA15" s="3">
        <v>0</v>
      </c>
      <c r="AB15" s="3">
        <v>0</v>
      </c>
      <c r="AC15" s="3">
        <v>0</v>
      </c>
      <c r="AD15" s="3">
        <v>0</v>
      </c>
      <c r="AE15" s="3">
        <v>0</v>
      </c>
      <c r="AF15" t="s">
        <v>13</v>
      </c>
      <c r="AG15" s="13">
        <v>1</v>
      </c>
      <c r="AQ15"/>
    </row>
    <row r="16" spans="1:43" x14ac:dyDescent="0.2">
      <c r="A16" t="s">
        <v>208</v>
      </c>
      <c r="B16" t="s">
        <v>223</v>
      </c>
      <c r="C16" t="s">
        <v>437</v>
      </c>
      <c r="D16" t="s">
        <v>516</v>
      </c>
      <c r="E16" s="3">
        <v>47.711111111111109</v>
      </c>
      <c r="F16" s="3">
        <f>Table3[[#This Row],[Total Hours Nurse Staffing]]/Table3[[#This Row],[MDS Census]]</f>
        <v>4.406846762925011</v>
      </c>
      <c r="G16" s="3">
        <f>Table3[[#This Row],[Total Direct Care Staff Hours]]/Table3[[#This Row],[MDS Census]]</f>
        <v>4.2081974848625991</v>
      </c>
      <c r="H16" s="3">
        <f>Table3[[#This Row],[Total RN Hours (w/ Admin, DON)]]/Table3[[#This Row],[MDS Census]]</f>
        <v>0.73305775500698656</v>
      </c>
      <c r="I16" s="3">
        <f>Table3[[#This Row],[RN Hours (excl. Admin, DON)]]/Table3[[#This Row],[MDS Census]]</f>
        <v>0.53440847694457383</v>
      </c>
      <c r="J16" s="3">
        <f t="shared" si="0"/>
        <v>210.25555555555553</v>
      </c>
      <c r="K16" s="3">
        <f>SUM(Table3[[#This Row],[RN Hours (excl. Admin, DON)]], Table3[[#This Row],[LPN Hours (excl. Admin)]], Table3[[#This Row],[CNA Hours]], Table3[[#This Row],[NA TR Hours]], Table3[[#This Row],[Med Aide/Tech Hours]])</f>
        <v>200.77777777777777</v>
      </c>
      <c r="L16" s="3">
        <f>SUM(Table3[[#This Row],[RN Hours (excl. Admin, DON)]:[RN DON Hours]])</f>
        <v>34.975000000000001</v>
      </c>
      <c r="M16" s="3">
        <v>25.497222222222224</v>
      </c>
      <c r="N16" s="3">
        <v>4.7666666666666666</v>
      </c>
      <c r="O16" s="3">
        <v>4.7111111111111112</v>
      </c>
      <c r="P16" s="3">
        <f>SUM(Table3[[#This Row],[LPN Hours (excl. Admin)]:[LPN Admin Hours]])</f>
        <v>58.947222222222223</v>
      </c>
      <c r="Q16" s="3">
        <v>58.947222222222223</v>
      </c>
      <c r="R16" s="3">
        <v>0</v>
      </c>
      <c r="S16" s="3">
        <f>SUM(Table3[[#This Row],[CNA Hours]], Table3[[#This Row],[NA TR Hours]], Table3[[#This Row],[Med Aide/Tech Hours]])</f>
        <v>116.33333333333333</v>
      </c>
      <c r="T16" s="3">
        <v>116.33333333333333</v>
      </c>
      <c r="U16" s="3">
        <v>0</v>
      </c>
      <c r="V16" s="3">
        <v>0</v>
      </c>
      <c r="W16" s="3">
        <f>SUM(Table3[[#This Row],[RN Hours Contract]:[Med Aide Hours Contract]])</f>
        <v>0</v>
      </c>
      <c r="X16" s="3">
        <v>0</v>
      </c>
      <c r="Y16" s="3">
        <v>0</v>
      </c>
      <c r="Z16" s="3">
        <v>0</v>
      </c>
      <c r="AA16" s="3">
        <v>0</v>
      </c>
      <c r="AB16" s="3">
        <v>0</v>
      </c>
      <c r="AC16" s="3">
        <v>0</v>
      </c>
      <c r="AD16" s="3">
        <v>0</v>
      </c>
      <c r="AE16" s="3">
        <v>0</v>
      </c>
      <c r="AF16" t="s">
        <v>14</v>
      </c>
      <c r="AG16" s="13">
        <v>1</v>
      </c>
      <c r="AQ16"/>
    </row>
    <row r="17" spans="1:43" x14ac:dyDescent="0.2">
      <c r="A17" t="s">
        <v>208</v>
      </c>
      <c r="B17" t="s">
        <v>224</v>
      </c>
      <c r="C17" t="s">
        <v>438</v>
      </c>
      <c r="D17" t="s">
        <v>519</v>
      </c>
      <c r="E17" s="3">
        <v>61.68888888888889</v>
      </c>
      <c r="F17" s="3">
        <f>Table3[[#This Row],[Total Hours Nurse Staffing]]/Table3[[#This Row],[MDS Census]]</f>
        <v>2.9088616714697406</v>
      </c>
      <c r="G17" s="3">
        <f>Table3[[#This Row],[Total Direct Care Staff Hours]]/Table3[[#This Row],[MDS Census]]</f>
        <v>2.6690381844380404</v>
      </c>
      <c r="H17" s="3">
        <f>Table3[[#This Row],[Total RN Hours (w/ Admin, DON)]]/Table3[[#This Row],[MDS Census]]</f>
        <v>0.58357348703170031</v>
      </c>
      <c r="I17" s="3">
        <f>Table3[[#This Row],[RN Hours (excl. Admin, DON)]]/Table3[[#This Row],[MDS Census]]</f>
        <v>0.34375</v>
      </c>
      <c r="J17" s="3">
        <f t="shared" si="0"/>
        <v>179.44444444444446</v>
      </c>
      <c r="K17" s="3">
        <f>SUM(Table3[[#This Row],[RN Hours (excl. Admin, DON)]], Table3[[#This Row],[LPN Hours (excl. Admin)]], Table3[[#This Row],[CNA Hours]], Table3[[#This Row],[NA TR Hours]], Table3[[#This Row],[Med Aide/Tech Hours]])</f>
        <v>164.65</v>
      </c>
      <c r="L17" s="3">
        <f>SUM(Table3[[#This Row],[RN Hours (excl. Admin, DON)]:[RN DON Hours]])</f>
        <v>36</v>
      </c>
      <c r="M17" s="3">
        <v>21.205555555555556</v>
      </c>
      <c r="N17" s="3">
        <v>9.2833333333333332</v>
      </c>
      <c r="O17" s="3">
        <v>5.5111111111111111</v>
      </c>
      <c r="P17" s="3">
        <f>SUM(Table3[[#This Row],[LPN Hours (excl. Admin)]:[LPN Admin Hours]])</f>
        <v>38.577777777777776</v>
      </c>
      <c r="Q17" s="3">
        <v>38.577777777777776</v>
      </c>
      <c r="R17" s="3">
        <v>0</v>
      </c>
      <c r="S17" s="3">
        <f>SUM(Table3[[#This Row],[CNA Hours]], Table3[[#This Row],[NA TR Hours]], Table3[[#This Row],[Med Aide/Tech Hours]])</f>
        <v>104.86666666666666</v>
      </c>
      <c r="T17" s="3">
        <v>94.547222222222217</v>
      </c>
      <c r="U17" s="3">
        <v>10.319444444444445</v>
      </c>
      <c r="V17" s="3">
        <v>0</v>
      </c>
      <c r="W17" s="3">
        <f>SUM(Table3[[#This Row],[RN Hours Contract]:[Med Aide Hours Contract]])</f>
        <v>8.3333333333333329E-2</v>
      </c>
      <c r="X17" s="3">
        <v>0</v>
      </c>
      <c r="Y17" s="3">
        <v>8.3333333333333329E-2</v>
      </c>
      <c r="Z17" s="3">
        <v>0</v>
      </c>
      <c r="AA17" s="3">
        <v>0</v>
      </c>
      <c r="AB17" s="3">
        <v>0</v>
      </c>
      <c r="AC17" s="3">
        <v>0</v>
      </c>
      <c r="AD17" s="3">
        <v>0</v>
      </c>
      <c r="AE17" s="3">
        <v>0</v>
      </c>
      <c r="AF17" t="s">
        <v>15</v>
      </c>
      <c r="AG17" s="13">
        <v>1</v>
      </c>
      <c r="AQ17"/>
    </row>
    <row r="18" spans="1:43" x14ac:dyDescent="0.2">
      <c r="A18" t="s">
        <v>208</v>
      </c>
      <c r="B18" t="s">
        <v>225</v>
      </c>
      <c r="C18" t="s">
        <v>430</v>
      </c>
      <c r="D18" t="s">
        <v>516</v>
      </c>
      <c r="E18" s="3">
        <v>50.666666666666664</v>
      </c>
      <c r="F18" s="3">
        <f>Table3[[#This Row],[Total Hours Nurse Staffing]]/Table3[[#This Row],[MDS Census]]</f>
        <v>4.8631578947368421</v>
      </c>
      <c r="G18" s="3">
        <f>Table3[[#This Row],[Total Direct Care Staff Hours]]/Table3[[#This Row],[MDS Census]]</f>
        <v>4.5678728070175438</v>
      </c>
      <c r="H18" s="3">
        <f>Table3[[#This Row],[Total RN Hours (w/ Admin, DON)]]/Table3[[#This Row],[MDS Census]]</f>
        <v>1.1820723684210526</v>
      </c>
      <c r="I18" s="3">
        <f>Table3[[#This Row],[RN Hours (excl. Admin, DON)]]/Table3[[#This Row],[MDS Census]]</f>
        <v>0.8867872807017545</v>
      </c>
      <c r="J18" s="3">
        <f t="shared" si="0"/>
        <v>246.4</v>
      </c>
      <c r="K18" s="3">
        <f>SUM(Table3[[#This Row],[RN Hours (excl. Admin, DON)]], Table3[[#This Row],[LPN Hours (excl. Admin)]], Table3[[#This Row],[CNA Hours]], Table3[[#This Row],[NA TR Hours]], Table3[[#This Row],[Med Aide/Tech Hours]])</f>
        <v>231.4388888888889</v>
      </c>
      <c r="L18" s="3">
        <f>SUM(Table3[[#This Row],[RN Hours (excl. Admin, DON)]:[RN DON Hours]])</f>
        <v>59.891666666666666</v>
      </c>
      <c r="M18" s="3">
        <v>44.930555555555557</v>
      </c>
      <c r="N18" s="3">
        <v>8.0500000000000007</v>
      </c>
      <c r="O18" s="3">
        <v>6.9111111111111114</v>
      </c>
      <c r="P18" s="3">
        <f>SUM(Table3[[#This Row],[LPN Hours (excl. Admin)]:[LPN Admin Hours]])</f>
        <v>43.383333333333333</v>
      </c>
      <c r="Q18" s="3">
        <v>43.383333333333333</v>
      </c>
      <c r="R18" s="3">
        <v>0</v>
      </c>
      <c r="S18" s="3">
        <f>SUM(Table3[[#This Row],[CNA Hours]], Table3[[#This Row],[NA TR Hours]], Table3[[#This Row],[Med Aide/Tech Hours]])</f>
        <v>143.125</v>
      </c>
      <c r="T18" s="3">
        <v>143.125</v>
      </c>
      <c r="U18" s="3">
        <v>0</v>
      </c>
      <c r="V18" s="3">
        <v>0</v>
      </c>
      <c r="W18" s="3">
        <f>SUM(Table3[[#This Row],[RN Hours Contract]:[Med Aide Hours Contract]])</f>
        <v>0</v>
      </c>
      <c r="X18" s="3">
        <v>0</v>
      </c>
      <c r="Y18" s="3">
        <v>0</v>
      </c>
      <c r="Z18" s="3">
        <v>0</v>
      </c>
      <c r="AA18" s="3">
        <v>0</v>
      </c>
      <c r="AB18" s="3">
        <v>0</v>
      </c>
      <c r="AC18" s="3">
        <v>0</v>
      </c>
      <c r="AD18" s="3">
        <v>0</v>
      </c>
      <c r="AE18" s="3">
        <v>0</v>
      </c>
      <c r="AF18" t="s">
        <v>16</v>
      </c>
      <c r="AG18" s="13">
        <v>1</v>
      </c>
      <c r="AQ18"/>
    </row>
    <row r="19" spans="1:43" x14ac:dyDescent="0.2">
      <c r="A19" t="s">
        <v>208</v>
      </c>
      <c r="B19" t="s">
        <v>226</v>
      </c>
      <c r="C19" t="s">
        <v>439</v>
      </c>
      <c r="D19" t="s">
        <v>520</v>
      </c>
      <c r="E19" s="3">
        <v>86.411111111111111</v>
      </c>
      <c r="F19" s="3">
        <f>Table3[[#This Row],[Total Hours Nurse Staffing]]/Table3[[#This Row],[MDS Census]]</f>
        <v>4.6478243538639576</v>
      </c>
      <c r="G19" s="3">
        <f>Table3[[#This Row],[Total Direct Care Staff Hours]]/Table3[[#This Row],[MDS Census]]</f>
        <v>4.4820907805066215</v>
      </c>
      <c r="H19" s="3">
        <f>Table3[[#This Row],[Total RN Hours (w/ Admin, DON)]]/Table3[[#This Row],[MDS Census]]</f>
        <v>1.1008795165230809</v>
      </c>
      <c r="I19" s="3">
        <f>Table3[[#This Row],[RN Hours (excl. Admin, DON)]]/Table3[[#This Row],[MDS Census]]</f>
        <v>0.93514594316574517</v>
      </c>
      <c r="J19" s="3">
        <f t="shared" si="0"/>
        <v>401.62366666666662</v>
      </c>
      <c r="K19" s="3">
        <f>SUM(Table3[[#This Row],[RN Hours (excl. Admin, DON)]], Table3[[#This Row],[LPN Hours (excl. Admin)]], Table3[[#This Row],[CNA Hours]], Table3[[#This Row],[NA TR Hours]], Table3[[#This Row],[Med Aide/Tech Hours]])</f>
        <v>387.3024444444444</v>
      </c>
      <c r="L19" s="3">
        <f>SUM(Table3[[#This Row],[RN Hours (excl. Admin, DON)]:[RN DON Hours]])</f>
        <v>95.12822222222222</v>
      </c>
      <c r="M19" s="3">
        <v>80.807000000000002</v>
      </c>
      <c r="N19" s="3">
        <v>9.4878888888888877</v>
      </c>
      <c r="O19" s="3">
        <v>4.833333333333333</v>
      </c>
      <c r="P19" s="3">
        <f>SUM(Table3[[#This Row],[LPN Hours (excl. Admin)]:[LPN Admin Hours]])</f>
        <v>67.181111111111107</v>
      </c>
      <c r="Q19" s="3">
        <v>67.181111111111107</v>
      </c>
      <c r="R19" s="3">
        <v>0</v>
      </c>
      <c r="S19" s="3">
        <f>SUM(Table3[[#This Row],[CNA Hours]], Table3[[#This Row],[NA TR Hours]], Table3[[#This Row],[Med Aide/Tech Hours]])</f>
        <v>239.31433333333334</v>
      </c>
      <c r="T19" s="3">
        <v>239.31433333333334</v>
      </c>
      <c r="U19" s="3">
        <v>0</v>
      </c>
      <c r="V19" s="3">
        <v>0</v>
      </c>
      <c r="W19" s="3">
        <f>SUM(Table3[[#This Row],[RN Hours Contract]:[Med Aide Hours Contract]])</f>
        <v>0</v>
      </c>
      <c r="X19" s="3">
        <v>0</v>
      </c>
      <c r="Y19" s="3">
        <v>0</v>
      </c>
      <c r="Z19" s="3">
        <v>0</v>
      </c>
      <c r="AA19" s="3">
        <v>0</v>
      </c>
      <c r="AB19" s="3">
        <v>0</v>
      </c>
      <c r="AC19" s="3">
        <v>0</v>
      </c>
      <c r="AD19" s="3">
        <v>0</v>
      </c>
      <c r="AE19" s="3">
        <v>0</v>
      </c>
      <c r="AF19" t="s">
        <v>17</v>
      </c>
      <c r="AG19" s="13">
        <v>1</v>
      </c>
      <c r="AQ19"/>
    </row>
    <row r="20" spans="1:43" x14ac:dyDescent="0.2">
      <c r="A20" t="s">
        <v>208</v>
      </c>
      <c r="B20" t="s">
        <v>227</v>
      </c>
      <c r="C20" t="s">
        <v>440</v>
      </c>
      <c r="D20" t="s">
        <v>521</v>
      </c>
      <c r="E20" s="3">
        <v>78.8</v>
      </c>
      <c r="F20" s="3">
        <f>Table3[[#This Row],[Total Hours Nurse Staffing]]/Table3[[#This Row],[MDS Census]]</f>
        <v>3.5320375070501973</v>
      </c>
      <c r="G20" s="3">
        <f>Table3[[#This Row],[Total Direct Care Staff Hours]]/Table3[[#This Row],[MDS Census]]</f>
        <v>3.2957853919909756</v>
      </c>
      <c r="H20" s="3">
        <f>Table3[[#This Row],[Total RN Hours (w/ Admin, DON)]]/Table3[[#This Row],[MDS Census]]</f>
        <v>0.70162154540327126</v>
      </c>
      <c r="I20" s="3">
        <f>Table3[[#This Row],[RN Hours (excl. Admin, DON)]]/Table3[[#This Row],[MDS Census]]</f>
        <v>0.46536943034404965</v>
      </c>
      <c r="J20" s="3">
        <f t="shared" si="0"/>
        <v>278.32455555555555</v>
      </c>
      <c r="K20" s="3">
        <f>SUM(Table3[[#This Row],[RN Hours (excl. Admin, DON)]], Table3[[#This Row],[LPN Hours (excl. Admin)]], Table3[[#This Row],[CNA Hours]], Table3[[#This Row],[NA TR Hours]], Table3[[#This Row],[Med Aide/Tech Hours]])</f>
        <v>259.70788888888887</v>
      </c>
      <c r="L20" s="3">
        <f>SUM(Table3[[#This Row],[RN Hours (excl. Admin, DON)]:[RN DON Hours]])</f>
        <v>55.287777777777777</v>
      </c>
      <c r="M20" s="3">
        <v>36.671111111111109</v>
      </c>
      <c r="N20" s="3">
        <v>14.122222222222222</v>
      </c>
      <c r="O20" s="3">
        <v>4.4944444444444445</v>
      </c>
      <c r="P20" s="3">
        <f>SUM(Table3[[#This Row],[LPN Hours (excl. Admin)]:[LPN Admin Hours]])</f>
        <v>57.533666666666662</v>
      </c>
      <c r="Q20" s="3">
        <v>57.533666666666662</v>
      </c>
      <c r="R20" s="3">
        <v>0</v>
      </c>
      <c r="S20" s="3">
        <f>SUM(Table3[[#This Row],[CNA Hours]], Table3[[#This Row],[NA TR Hours]], Table3[[#This Row],[Med Aide/Tech Hours]])</f>
        <v>165.50311111111111</v>
      </c>
      <c r="T20" s="3">
        <v>165.50311111111111</v>
      </c>
      <c r="U20" s="3">
        <v>0</v>
      </c>
      <c r="V20" s="3">
        <v>0</v>
      </c>
      <c r="W20" s="3">
        <f>SUM(Table3[[#This Row],[RN Hours Contract]:[Med Aide Hours Contract]])</f>
        <v>0.17777777777777778</v>
      </c>
      <c r="X20" s="3">
        <v>0.17777777777777778</v>
      </c>
      <c r="Y20" s="3">
        <v>0</v>
      </c>
      <c r="Z20" s="3">
        <v>0</v>
      </c>
      <c r="AA20" s="3">
        <v>0</v>
      </c>
      <c r="AB20" s="3">
        <v>0</v>
      </c>
      <c r="AC20" s="3">
        <v>0</v>
      </c>
      <c r="AD20" s="3">
        <v>0</v>
      </c>
      <c r="AE20" s="3">
        <v>0</v>
      </c>
      <c r="AF20" t="s">
        <v>18</v>
      </c>
      <c r="AG20" s="13">
        <v>1</v>
      </c>
      <c r="AQ20"/>
    </row>
    <row r="21" spans="1:43" x14ac:dyDescent="0.2">
      <c r="A21" t="s">
        <v>208</v>
      </c>
      <c r="B21" t="s">
        <v>228</v>
      </c>
      <c r="C21" t="s">
        <v>441</v>
      </c>
      <c r="D21" t="s">
        <v>517</v>
      </c>
      <c r="E21" s="3">
        <v>104.77777777777777</v>
      </c>
      <c r="F21" s="3">
        <f>Table3[[#This Row],[Total Hours Nurse Staffing]]/Table3[[#This Row],[MDS Census]]</f>
        <v>4.4436903499469773</v>
      </c>
      <c r="G21" s="3">
        <f>Table3[[#This Row],[Total Direct Care Staff Hours]]/Table3[[#This Row],[MDS Census]]</f>
        <v>3.9101007423117706</v>
      </c>
      <c r="H21" s="3">
        <f>Table3[[#This Row],[Total RN Hours (w/ Admin, DON)]]/Table3[[#This Row],[MDS Census]]</f>
        <v>0.94220572640509026</v>
      </c>
      <c r="I21" s="3">
        <f>Table3[[#This Row],[RN Hours (excl. Admin, DON)]]/Table3[[#This Row],[MDS Census]]</f>
        <v>0.40861611876988341</v>
      </c>
      <c r="J21" s="3">
        <f t="shared" si="0"/>
        <v>465.59999999999997</v>
      </c>
      <c r="K21" s="3">
        <f>SUM(Table3[[#This Row],[RN Hours (excl. Admin, DON)]], Table3[[#This Row],[LPN Hours (excl. Admin)]], Table3[[#This Row],[CNA Hours]], Table3[[#This Row],[NA TR Hours]], Table3[[#This Row],[Med Aide/Tech Hours]])</f>
        <v>409.69166666666661</v>
      </c>
      <c r="L21" s="3">
        <f>SUM(Table3[[#This Row],[RN Hours (excl. Admin, DON)]:[RN DON Hours]])</f>
        <v>98.722222222222229</v>
      </c>
      <c r="M21" s="3">
        <v>42.81388888888889</v>
      </c>
      <c r="N21" s="3">
        <v>50.783333333333331</v>
      </c>
      <c r="O21" s="3">
        <v>5.125</v>
      </c>
      <c r="P21" s="3">
        <f>SUM(Table3[[#This Row],[LPN Hours (excl. Admin)]:[LPN Admin Hours]])</f>
        <v>90.208333333333329</v>
      </c>
      <c r="Q21" s="3">
        <v>90.208333333333329</v>
      </c>
      <c r="R21" s="3">
        <v>0</v>
      </c>
      <c r="S21" s="3">
        <f>SUM(Table3[[#This Row],[CNA Hours]], Table3[[#This Row],[NA TR Hours]], Table3[[#This Row],[Med Aide/Tech Hours]])</f>
        <v>276.66944444444442</v>
      </c>
      <c r="T21" s="3">
        <v>276.66944444444442</v>
      </c>
      <c r="U21" s="3">
        <v>0</v>
      </c>
      <c r="V21" s="3">
        <v>0</v>
      </c>
      <c r="W21" s="3">
        <f>SUM(Table3[[#This Row],[RN Hours Contract]:[Med Aide Hours Contract]])</f>
        <v>0</v>
      </c>
      <c r="X21" s="3">
        <v>0</v>
      </c>
      <c r="Y21" s="3">
        <v>0</v>
      </c>
      <c r="Z21" s="3">
        <v>0</v>
      </c>
      <c r="AA21" s="3">
        <v>0</v>
      </c>
      <c r="AB21" s="3">
        <v>0</v>
      </c>
      <c r="AC21" s="3">
        <v>0</v>
      </c>
      <c r="AD21" s="3">
        <v>0</v>
      </c>
      <c r="AE21" s="3">
        <v>0</v>
      </c>
      <c r="AF21" t="s">
        <v>19</v>
      </c>
      <c r="AG21" s="13">
        <v>1</v>
      </c>
      <c r="AQ21"/>
    </row>
    <row r="22" spans="1:43" x14ac:dyDescent="0.2">
      <c r="A22" t="s">
        <v>208</v>
      </c>
      <c r="B22" t="s">
        <v>229</v>
      </c>
      <c r="C22" t="s">
        <v>442</v>
      </c>
      <c r="D22" t="s">
        <v>520</v>
      </c>
      <c r="E22" s="3">
        <v>45.944444444444443</v>
      </c>
      <c r="F22" s="3">
        <f>Table3[[#This Row],[Total Hours Nurse Staffing]]/Table3[[#This Row],[MDS Census]]</f>
        <v>3.8825368802902056</v>
      </c>
      <c r="G22" s="3">
        <f>Table3[[#This Row],[Total Direct Care Staff Hours]]/Table3[[#This Row],[MDS Census]]</f>
        <v>3.7587158403869405</v>
      </c>
      <c r="H22" s="3">
        <f>Table3[[#This Row],[Total RN Hours (w/ Admin, DON)]]/Table3[[#This Row],[MDS Census]]</f>
        <v>0.98195405078597342</v>
      </c>
      <c r="I22" s="3">
        <f>Table3[[#This Row],[RN Hours (excl. Admin, DON)]]/Table3[[#This Row],[MDS Census]]</f>
        <v>0.85813301088270855</v>
      </c>
      <c r="J22" s="3">
        <f t="shared" si="0"/>
        <v>178.381</v>
      </c>
      <c r="K22" s="3">
        <f>SUM(Table3[[#This Row],[RN Hours (excl. Admin, DON)]], Table3[[#This Row],[LPN Hours (excl. Admin)]], Table3[[#This Row],[CNA Hours]], Table3[[#This Row],[NA TR Hours]], Table3[[#This Row],[Med Aide/Tech Hours]])</f>
        <v>172.6921111111111</v>
      </c>
      <c r="L22" s="3">
        <f>SUM(Table3[[#This Row],[RN Hours (excl. Admin, DON)]:[RN DON Hours]])</f>
        <v>45.115333333333332</v>
      </c>
      <c r="M22" s="3">
        <v>39.426444444444442</v>
      </c>
      <c r="N22" s="3">
        <v>0</v>
      </c>
      <c r="O22" s="3">
        <v>5.6888888888888891</v>
      </c>
      <c r="P22" s="3">
        <f>SUM(Table3[[#This Row],[LPN Hours (excl. Admin)]:[LPN Admin Hours]])</f>
        <v>38.207000000000001</v>
      </c>
      <c r="Q22" s="3">
        <v>38.207000000000001</v>
      </c>
      <c r="R22" s="3">
        <v>0</v>
      </c>
      <c r="S22" s="3">
        <f>SUM(Table3[[#This Row],[CNA Hours]], Table3[[#This Row],[NA TR Hours]], Table3[[#This Row],[Med Aide/Tech Hours]])</f>
        <v>95.058666666666667</v>
      </c>
      <c r="T22" s="3">
        <v>95.058666666666667</v>
      </c>
      <c r="U22" s="3">
        <v>0</v>
      </c>
      <c r="V22" s="3">
        <v>0</v>
      </c>
      <c r="W22" s="3">
        <f>SUM(Table3[[#This Row],[RN Hours Contract]:[Med Aide Hours Contract]])</f>
        <v>0</v>
      </c>
      <c r="X22" s="3">
        <v>0</v>
      </c>
      <c r="Y22" s="3">
        <v>0</v>
      </c>
      <c r="Z22" s="3">
        <v>0</v>
      </c>
      <c r="AA22" s="3">
        <v>0</v>
      </c>
      <c r="AB22" s="3">
        <v>0</v>
      </c>
      <c r="AC22" s="3">
        <v>0</v>
      </c>
      <c r="AD22" s="3">
        <v>0</v>
      </c>
      <c r="AE22" s="3">
        <v>0</v>
      </c>
      <c r="AF22" t="s">
        <v>20</v>
      </c>
      <c r="AG22" s="13">
        <v>1</v>
      </c>
      <c r="AQ22"/>
    </row>
    <row r="23" spans="1:43" x14ac:dyDescent="0.2">
      <c r="A23" t="s">
        <v>208</v>
      </c>
      <c r="B23" t="s">
        <v>230</v>
      </c>
      <c r="C23" t="s">
        <v>441</v>
      </c>
      <c r="D23" t="s">
        <v>517</v>
      </c>
      <c r="E23" s="3">
        <v>135.75555555555556</v>
      </c>
      <c r="F23" s="3">
        <f>Table3[[#This Row],[Total Hours Nurse Staffing]]/Table3[[#This Row],[MDS Census]]</f>
        <v>4.3343018497299068</v>
      </c>
      <c r="G23" s="3">
        <f>Table3[[#This Row],[Total Direct Care Staff Hours]]/Table3[[#This Row],[MDS Census]]</f>
        <v>4.2161319364871499</v>
      </c>
      <c r="H23" s="3">
        <f>Table3[[#This Row],[Total RN Hours (w/ Admin, DON)]]/Table3[[#This Row],[MDS Census]]</f>
        <v>0.84044851857914549</v>
      </c>
      <c r="I23" s="3">
        <f>Table3[[#This Row],[RN Hours (excl. Admin, DON)]]/Table3[[#This Row],[MDS Census]]</f>
        <v>0.72227860533638888</v>
      </c>
      <c r="J23" s="3">
        <f t="shared" si="0"/>
        <v>588.40555555555557</v>
      </c>
      <c r="K23" s="3">
        <f>SUM(Table3[[#This Row],[RN Hours (excl. Admin, DON)]], Table3[[#This Row],[LPN Hours (excl. Admin)]], Table3[[#This Row],[CNA Hours]], Table3[[#This Row],[NA TR Hours]], Table3[[#This Row],[Med Aide/Tech Hours]])</f>
        <v>572.36333333333334</v>
      </c>
      <c r="L23" s="3">
        <f>SUM(Table3[[#This Row],[RN Hours (excl. Admin, DON)]:[RN DON Hours]])</f>
        <v>114.09555555555555</v>
      </c>
      <c r="M23" s="3">
        <v>98.053333333333327</v>
      </c>
      <c r="N23" s="3">
        <v>11.775555555555554</v>
      </c>
      <c r="O23" s="3">
        <v>4.2666666666666666</v>
      </c>
      <c r="P23" s="3">
        <f>SUM(Table3[[#This Row],[LPN Hours (excl. Admin)]:[LPN Admin Hours]])</f>
        <v>131.21777777777777</v>
      </c>
      <c r="Q23" s="3">
        <v>131.21777777777777</v>
      </c>
      <c r="R23" s="3">
        <v>0</v>
      </c>
      <c r="S23" s="3">
        <f>SUM(Table3[[#This Row],[CNA Hours]], Table3[[#This Row],[NA TR Hours]], Table3[[#This Row],[Med Aide/Tech Hours]])</f>
        <v>343.09222222222223</v>
      </c>
      <c r="T23" s="3">
        <v>343.09222222222223</v>
      </c>
      <c r="U23" s="3">
        <v>0</v>
      </c>
      <c r="V23" s="3">
        <v>0</v>
      </c>
      <c r="W23" s="3">
        <f>SUM(Table3[[#This Row],[RN Hours Contract]:[Med Aide Hours Contract]])</f>
        <v>0</v>
      </c>
      <c r="X23" s="3">
        <v>0</v>
      </c>
      <c r="Y23" s="3">
        <v>0</v>
      </c>
      <c r="Z23" s="3">
        <v>0</v>
      </c>
      <c r="AA23" s="3">
        <v>0</v>
      </c>
      <c r="AB23" s="3">
        <v>0</v>
      </c>
      <c r="AC23" s="3">
        <v>0</v>
      </c>
      <c r="AD23" s="3">
        <v>0</v>
      </c>
      <c r="AE23" s="3">
        <v>0</v>
      </c>
      <c r="AF23" t="s">
        <v>21</v>
      </c>
      <c r="AG23" s="13">
        <v>1</v>
      </c>
      <c r="AQ23"/>
    </row>
    <row r="24" spans="1:43" x14ac:dyDescent="0.2">
      <c r="A24" t="s">
        <v>208</v>
      </c>
      <c r="B24" t="s">
        <v>231</v>
      </c>
      <c r="C24" t="s">
        <v>443</v>
      </c>
      <c r="D24" t="s">
        <v>519</v>
      </c>
      <c r="E24" s="3">
        <v>50.288888888888891</v>
      </c>
      <c r="F24" s="3">
        <f>Table3[[#This Row],[Total Hours Nurse Staffing]]/Table3[[#This Row],[MDS Census]]</f>
        <v>2.9507291206363231</v>
      </c>
      <c r="G24" s="3">
        <f>Table3[[#This Row],[Total Direct Care Staff Hours]]/Table3[[#This Row],[MDS Census]]</f>
        <v>2.7164604507291199</v>
      </c>
      <c r="H24" s="3">
        <f>Table3[[#This Row],[Total RN Hours (w/ Admin, DON)]]/Table3[[#This Row],[MDS Census]]</f>
        <v>0.70774414494034465</v>
      </c>
      <c r="I24" s="3">
        <f>Table3[[#This Row],[RN Hours (excl. Admin, DON)]]/Table3[[#This Row],[MDS Census]]</f>
        <v>0.57135439681838263</v>
      </c>
      <c r="J24" s="3">
        <f t="shared" si="0"/>
        <v>148.38888888888889</v>
      </c>
      <c r="K24" s="3">
        <f>SUM(Table3[[#This Row],[RN Hours (excl. Admin, DON)]], Table3[[#This Row],[LPN Hours (excl. Admin)]], Table3[[#This Row],[CNA Hours]], Table3[[#This Row],[NA TR Hours]], Table3[[#This Row],[Med Aide/Tech Hours]])</f>
        <v>136.60777777777776</v>
      </c>
      <c r="L24" s="3">
        <f>SUM(Table3[[#This Row],[RN Hours (excl. Admin, DON)]:[RN DON Hours]])</f>
        <v>35.591666666666669</v>
      </c>
      <c r="M24" s="3">
        <v>28.732777777777777</v>
      </c>
      <c r="N24" s="3">
        <v>1.7144444444444447</v>
      </c>
      <c r="O24" s="3">
        <v>5.1444444444444448</v>
      </c>
      <c r="P24" s="3">
        <f>SUM(Table3[[#This Row],[LPN Hours (excl. Admin)]:[LPN Admin Hours]])</f>
        <v>24.56111111111111</v>
      </c>
      <c r="Q24" s="3">
        <v>19.638888888888889</v>
      </c>
      <c r="R24" s="3">
        <v>4.9222222222222225</v>
      </c>
      <c r="S24" s="3">
        <f>SUM(Table3[[#This Row],[CNA Hours]], Table3[[#This Row],[NA TR Hours]], Table3[[#This Row],[Med Aide/Tech Hours]])</f>
        <v>88.2361111111111</v>
      </c>
      <c r="T24" s="3">
        <v>83.083333333333329</v>
      </c>
      <c r="U24" s="3">
        <v>5.1527777777777777</v>
      </c>
      <c r="V24" s="3">
        <v>0</v>
      </c>
      <c r="W24" s="3">
        <f>SUM(Table3[[#This Row],[RN Hours Contract]:[Med Aide Hours Contract]])</f>
        <v>0.41666666666666669</v>
      </c>
      <c r="X24" s="3">
        <v>0.41666666666666669</v>
      </c>
      <c r="Y24" s="3">
        <v>0</v>
      </c>
      <c r="Z24" s="3">
        <v>0</v>
      </c>
      <c r="AA24" s="3">
        <v>0</v>
      </c>
      <c r="AB24" s="3">
        <v>0</v>
      </c>
      <c r="AC24" s="3">
        <v>0</v>
      </c>
      <c r="AD24" s="3">
        <v>0</v>
      </c>
      <c r="AE24" s="3">
        <v>0</v>
      </c>
      <c r="AF24" t="s">
        <v>22</v>
      </c>
      <c r="AG24" s="13">
        <v>1</v>
      </c>
      <c r="AQ24"/>
    </row>
    <row r="25" spans="1:43" x14ac:dyDescent="0.2">
      <c r="A25" t="s">
        <v>208</v>
      </c>
      <c r="B25" t="s">
        <v>232</v>
      </c>
      <c r="C25" t="s">
        <v>444</v>
      </c>
      <c r="D25" t="s">
        <v>518</v>
      </c>
      <c r="E25" s="3">
        <v>41.588888888888889</v>
      </c>
      <c r="F25" s="3">
        <f>Table3[[#This Row],[Total Hours Nurse Staffing]]/Table3[[#This Row],[MDS Census]]</f>
        <v>3.7758028319529791</v>
      </c>
      <c r="G25" s="3">
        <f>Table3[[#This Row],[Total Direct Care Staff Hours]]/Table3[[#This Row],[MDS Census]]</f>
        <v>2.5697675661234305</v>
      </c>
      <c r="H25" s="3">
        <f>Table3[[#This Row],[Total RN Hours (w/ Admin, DON)]]/Table3[[#This Row],[MDS Census]]</f>
        <v>0.7648864547154689</v>
      </c>
      <c r="I25" s="3">
        <f>Table3[[#This Row],[RN Hours (excl. Admin, DON)]]/Table3[[#This Row],[MDS Census]]</f>
        <v>0.34042746460058776</v>
      </c>
      <c r="J25" s="3">
        <f t="shared" si="0"/>
        <v>157.03144444444445</v>
      </c>
      <c r="K25" s="3">
        <f>SUM(Table3[[#This Row],[RN Hours (excl. Admin, DON)]], Table3[[#This Row],[LPN Hours (excl. Admin)]], Table3[[#This Row],[CNA Hours]], Table3[[#This Row],[NA TR Hours]], Table3[[#This Row],[Med Aide/Tech Hours]])</f>
        <v>106.87377777777778</v>
      </c>
      <c r="L25" s="3">
        <f>SUM(Table3[[#This Row],[RN Hours (excl. Admin, DON)]:[RN DON Hours]])</f>
        <v>31.810777777777776</v>
      </c>
      <c r="M25" s="3">
        <v>14.157999999999999</v>
      </c>
      <c r="N25" s="3">
        <v>14.816666666666666</v>
      </c>
      <c r="O25" s="3">
        <v>2.8361111111111112</v>
      </c>
      <c r="P25" s="3">
        <f>SUM(Table3[[#This Row],[LPN Hours (excl. Admin)]:[LPN Admin Hours]])</f>
        <v>32.957666666666668</v>
      </c>
      <c r="Q25" s="3">
        <v>0.45277777777777778</v>
      </c>
      <c r="R25" s="3">
        <v>32.504888888888892</v>
      </c>
      <c r="S25" s="3">
        <f>SUM(Table3[[#This Row],[CNA Hours]], Table3[[#This Row],[NA TR Hours]], Table3[[#This Row],[Med Aide/Tech Hours]])</f>
        <v>92.263000000000005</v>
      </c>
      <c r="T25" s="3">
        <v>92.263000000000005</v>
      </c>
      <c r="U25" s="3">
        <v>0</v>
      </c>
      <c r="V25" s="3">
        <v>0</v>
      </c>
      <c r="W25" s="3">
        <f>SUM(Table3[[#This Row],[RN Hours Contract]:[Med Aide Hours Contract]])</f>
        <v>5.6027777777777779</v>
      </c>
      <c r="X25" s="3">
        <v>0.18611111111111112</v>
      </c>
      <c r="Y25" s="3">
        <v>4.2527777777777782</v>
      </c>
      <c r="Z25" s="3">
        <v>0</v>
      </c>
      <c r="AA25" s="3">
        <v>0.45277777777777778</v>
      </c>
      <c r="AB25" s="3">
        <v>0</v>
      </c>
      <c r="AC25" s="3">
        <v>0.71111111111111114</v>
      </c>
      <c r="AD25" s="3">
        <v>0</v>
      </c>
      <c r="AE25" s="3">
        <v>0</v>
      </c>
      <c r="AF25" t="s">
        <v>23</v>
      </c>
      <c r="AG25" s="13">
        <v>1</v>
      </c>
      <c r="AQ25"/>
    </row>
    <row r="26" spans="1:43" x14ac:dyDescent="0.2">
      <c r="A26" t="s">
        <v>208</v>
      </c>
      <c r="B26" t="s">
        <v>233</v>
      </c>
      <c r="C26" t="s">
        <v>445</v>
      </c>
      <c r="D26" t="s">
        <v>522</v>
      </c>
      <c r="E26" s="3">
        <v>65.188888888888883</v>
      </c>
      <c r="F26" s="3">
        <f>Table3[[#This Row],[Total Hours Nurse Staffing]]/Table3[[#This Row],[MDS Census]]</f>
        <v>3.8099113686722346</v>
      </c>
      <c r="G26" s="3">
        <f>Table3[[#This Row],[Total Direct Care Staff Hours]]/Table3[[#This Row],[MDS Census]]</f>
        <v>3.1453042440770416</v>
      </c>
      <c r="H26" s="3">
        <f>Table3[[#This Row],[Total RN Hours (w/ Admin, DON)]]/Table3[[#This Row],[MDS Census]]</f>
        <v>0.82150161922618037</v>
      </c>
      <c r="I26" s="3">
        <f>Table3[[#This Row],[RN Hours (excl. Admin, DON)]]/Table3[[#This Row],[MDS Census]]</f>
        <v>0.24143514573035627</v>
      </c>
      <c r="J26" s="3">
        <f t="shared" si="0"/>
        <v>248.36388888888888</v>
      </c>
      <c r="K26" s="3">
        <f>SUM(Table3[[#This Row],[RN Hours (excl. Admin, DON)]], Table3[[#This Row],[LPN Hours (excl. Admin)]], Table3[[#This Row],[CNA Hours]], Table3[[#This Row],[NA TR Hours]], Table3[[#This Row],[Med Aide/Tech Hours]])</f>
        <v>205.03888888888889</v>
      </c>
      <c r="L26" s="3">
        <f>SUM(Table3[[#This Row],[RN Hours (excl. Admin, DON)]:[RN DON Hours]])</f>
        <v>53.552777777777777</v>
      </c>
      <c r="M26" s="3">
        <v>15.738888888888889</v>
      </c>
      <c r="N26" s="3">
        <v>35.325000000000003</v>
      </c>
      <c r="O26" s="3">
        <v>2.4888888888888889</v>
      </c>
      <c r="P26" s="3">
        <f>SUM(Table3[[#This Row],[LPN Hours (excl. Admin)]:[LPN Admin Hours]])</f>
        <v>64.427777777777777</v>
      </c>
      <c r="Q26" s="3">
        <v>58.916666666666664</v>
      </c>
      <c r="R26" s="3">
        <v>5.5111111111111111</v>
      </c>
      <c r="S26" s="3">
        <f>SUM(Table3[[#This Row],[CNA Hours]], Table3[[#This Row],[NA TR Hours]], Table3[[#This Row],[Med Aide/Tech Hours]])</f>
        <v>130.38333333333333</v>
      </c>
      <c r="T26" s="3">
        <v>130.38333333333333</v>
      </c>
      <c r="U26" s="3">
        <v>0</v>
      </c>
      <c r="V26" s="3">
        <v>0</v>
      </c>
      <c r="W26" s="3">
        <f>SUM(Table3[[#This Row],[RN Hours Contract]:[Med Aide Hours Contract]])</f>
        <v>12.383333333333335</v>
      </c>
      <c r="X26" s="3">
        <v>11.377777777777778</v>
      </c>
      <c r="Y26" s="3">
        <v>0</v>
      </c>
      <c r="Z26" s="3">
        <v>0</v>
      </c>
      <c r="AA26" s="3">
        <v>0.67500000000000004</v>
      </c>
      <c r="AB26" s="3">
        <v>0</v>
      </c>
      <c r="AC26" s="3">
        <v>0.33055555555555555</v>
      </c>
      <c r="AD26" s="3">
        <v>0</v>
      </c>
      <c r="AE26" s="3">
        <v>0</v>
      </c>
      <c r="AF26" t="s">
        <v>24</v>
      </c>
      <c r="AG26" s="13">
        <v>1</v>
      </c>
      <c r="AQ26"/>
    </row>
    <row r="27" spans="1:43" x14ac:dyDescent="0.2">
      <c r="A27" t="s">
        <v>208</v>
      </c>
      <c r="B27" t="s">
        <v>234</v>
      </c>
      <c r="C27" t="s">
        <v>443</v>
      </c>
      <c r="D27" t="s">
        <v>519</v>
      </c>
      <c r="E27" s="3">
        <v>114.48888888888889</v>
      </c>
      <c r="F27" s="3">
        <f>Table3[[#This Row],[Total Hours Nurse Staffing]]/Table3[[#This Row],[MDS Census]]</f>
        <v>3.1037946428571428</v>
      </c>
      <c r="G27" s="3">
        <f>Table3[[#This Row],[Total Direct Care Staff Hours]]/Table3[[#This Row],[MDS Census]]</f>
        <v>2.9125097049689437</v>
      </c>
      <c r="H27" s="3">
        <f>Table3[[#This Row],[Total RN Hours (w/ Admin, DON)]]/Table3[[#This Row],[MDS Census]]</f>
        <v>0.3538189052795031</v>
      </c>
      <c r="I27" s="3">
        <f>Table3[[#This Row],[RN Hours (excl. Admin, DON)]]/Table3[[#This Row],[MDS Census]]</f>
        <v>0.17546583850931677</v>
      </c>
      <c r="J27" s="3">
        <f t="shared" si="0"/>
        <v>355.35</v>
      </c>
      <c r="K27" s="3">
        <f>SUM(Table3[[#This Row],[RN Hours (excl. Admin, DON)]], Table3[[#This Row],[LPN Hours (excl. Admin)]], Table3[[#This Row],[CNA Hours]], Table3[[#This Row],[NA TR Hours]], Table3[[#This Row],[Med Aide/Tech Hours]])</f>
        <v>333.45</v>
      </c>
      <c r="L27" s="3">
        <f>SUM(Table3[[#This Row],[RN Hours (excl. Admin, DON)]:[RN DON Hours]])</f>
        <v>40.508333333333333</v>
      </c>
      <c r="M27" s="3">
        <v>20.088888888888889</v>
      </c>
      <c r="N27" s="3">
        <v>14.541666666666666</v>
      </c>
      <c r="O27" s="3">
        <v>5.8777777777777782</v>
      </c>
      <c r="P27" s="3">
        <f>SUM(Table3[[#This Row],[LPN Hours (excl. Admin)]:[LPN Admin Hours]])</f>
        <v>93.508333333333326</v>
      </c>
      <c r="Q27" s="3">
        <v>92.027777777777771</v>
      </c>
      <c r="R27" s="3">
        <v>1.4805555555555556</v>
      </c>
      <c r="S27" s="3">
        <f>SUM(Table3[[#This Row],[CNA Hours]], Table3[[#This Row],[NA TR Hours]], Table3[[#This Row],[Med Aide/Tech Hours]])</f>
        <v>221.33333333333334</v>
      </c>
      <c r="T27" s="3">
        <v>221.33333333333334</v>
      </c>
      <c r="U27" s="3">
        <v>0</v>
      </c>
      <c r="V27" s="3">
        <v>0</v>
      </c>
      <c r="W27" s="3">
        <f>SUM(Table3[[#This Row],[RN Hours Contract]:[Med Aide Hours Contract]])</f>
        <v>70.044444444444437</v>
      </c>
      <c r="X27" s="3">
        <v>10.488888888888889</v>
      </c>
      <c r="Y27" s="3">
        <v>0</v>
      </c>
      <c r="Z27" s="3">
        <v>0</v>
      </c>
      <c r="AA27" s="3">
        <v>30.133333333333333</v>
      </c>
      <c r="AB27" s="3">
        <v>0</v>
      </c>
      <c r="AC27" s="3">
        <v>29.422222222222221</v>
      </c>
      <c r="AD27" s="3">
        <v>0</v>
      </c>
      <c r="AE27" s="3">
        <v>0</v>
      </c>
      <c r="AF27" t="s">
        <v>25</v>
      </c>
      <c r="AG27" s="13">
        <v>1</v>
      </c>
      <c r="AQ27"/>
    </row>
    <row r="28" spans="1:43" x14ac:dyDescent="0.2">
      <c r="A28" t="s">
        <v>208</v>
      </c>
      <c r="B28" t="s">
        <v>235</v>
      </c>
      <c r="C28" t="s">
        <v>441</v>
      </c>
      <c r="D28" t="s">
        <v>517</v>
      </c>
      <c r="E28" s="3">
        <v>185.87777777777777</v>
      </c>
      <c r="F28" s="3">
        <f>Table3[[#This Row],[Total Hours Nurse Staffing]]/Table3[[#This Row],[MDS Census]]</f>
        <v>3.6295247773327759</v>
      </c>
      <c r="G28" s="3">
        <f>Table3[[#This Row],[Total Direct Care Staff Hours]]/Table3[[#This Row],[MDS Census]]</f>
        <v>3.5199844581266069</v>
      </c>
      <c r="H28" s="3">
        <f>Table3[[#This Row],[Total RN Hours (w/ Admin, DON)]]/Table3[[#This Row],[MDS Census]]</f>
        <v>0.51167134915416335</v>
      </c>
      <c r="I28" s="3">
        <f>Table3[[#This Row],[RN Hours (excl. Admin, DON)]]/Table3[[#This Row],[MDS Census]]</f>
        <v>0.41892820850020923</v>
      </c>
      <c r="J28" s="3">
        <f t="shared" si="0"/>
        <v>674.64800000000002</v>
      </c>
      <c r="K28" s="3">
        <f>SUM(Table3[[#This Row],[RN Hours (excl. Admin, DON)]], Table3[[#This Row],[LPN Hours (excl. Admin)]], Table3[[#This Row],[CNA Hours]], Table3[[#This Row],[NA TR Hours]], Table3[[#This Row],[Med Aide/Tech Hours]])</f>
        <v>654.28688888888894</v>
      </c>
      <c r="L28" s="3">
        <f>SUM(Table3[[#This Row],[RN Hours (excl. Admin, DON)]:[RN DON Hours]])</f>
        <v>95.10833333333332</v>
      </c>
      <c r="M28" s="3">
        <v>77.86944444444444</v>
      </c>
      <c r="N28" s="3">
        <v>11.727777777777778</v>
      </c>
      <c r="O28" s="3">
        <v>5.5111111111111111</v>
      </c>
      <c r="P28" s="3">
        <f>SUM(Table3[[#This Row],[LPN Hours (excl. Admin)]:[LPN Admin Hours]])</f>
        <v>169.37577777777778</v>
      </c>
      <c r="Q28" s="3">
        <v>166.25355555555555</v>
      </c>
      <c r="R28" s="3">
        <v>3.1222222222222222</v>
      </c>
      <c r="S28" s="3">
        <f>SUM(Table3[[#This Row],[CNA Hours]], Table3[[#This Row],[NA TR Hours]], Table3[[#This Row],[Med Aide/Tech Hours]])</f>
        <v>410.16388888888889</v>
      </c>
      <c r="T28" s="3">
        <v>409.41666666666669</v>
      </c>
      <c r="U28" s="3">
        <v>0.74722222222222223</v>
      </c>
      <c r="V28" s="3">
        <v>0</v>
      </c>
      <c r="W28" s="3">
        <f>SUM(Table3[[#This Row],[RN Hours Contract]:[Med Aide Hours Contract]])</f>
        <v>26.413888888888888</v>
      </c>
      <c r="X28" s="3">
        <v>8.9611111111111104</v>
      </c>
      <c r="Y28" s="3">
        <v>0.58333333333333337</v>
      </c>
      <c r="Z28" s="3">
        <v>2.6666666666666665</v>
      </c>
      <c r="AA28" s="3">
        <v>12.997222222222222</v>
      </c>
      <c r="AB28" s="3">
        <v>0</v>
      </c>
      <c r="AC28" s="3">
        <v>1.2055555555555555</v>
      </c>
      <c r="AD28" s="3">
        <v>0</v>
      </c>
      <c r="AE28" s="3">
        <v>0</v>
      </c>
      <c r="AF28" t="s">
        <v>26</v>
      </c>
      <c r="AG28" s="13">
        <v>1</v>
      </c>
      <c r="AQ28"/>
    </row>
    <row r="29" spans="1:43" x14ac:dyDescent="0.2">
      <c r="A29" t="s">
        <v>208</v>
      </c>
      <c r="B29" t="s">
        <v>236</v>
      </c>
      <c r="C29" t="s">
        <v>445</v>
      </c>
      <c r="D29" t="s">
        <v>522</v>
      </c>
      <c r="E29" s="3">
        <v>39.011111111111113</v>
      </c>
      <c r="F29" s="3">
        <f>Table3[[#This Row],[Total Hours Nurse Staffing]]/Table3[[#This Row],[MDS Census]]</f>
        <v>3.2276416975220732</v>
      </c>
      <c r="G29" s="3">
        <f>Table3[[#This Row],[Total Direct Care Staff Hours]]/Table3[[#This Row],[MDS Census]]</f>
        <v>2.9974366277413842</v>
      </c>
      <c r="H29" s="3">
        <f>Table3[[#This Row],[Total RN Hours (w/ Admin, DON)]]/Table3[[#This Row],[MDS Census]]</f>
        <v>0.75363144403303894</v>
      </c>
      <c r="I29" s="3">
        <f>Table3[[#This Row],[RN Hours (excl. Admin, DON)]]/Table3[[#This Row],[MDS Census]]</f>
        <v>0.61236115066932495</v>
      </c>
      <c r="J29" s="3">
        <f t="shared" si="0"/>
        <v>125.91388888888889</v>
      </c>
      <c r="K29" s="3">
        <f>SUM(Table3[[#This Row],[RN Hours (excl. Admin, DON)]], Table3[[#This Row],[LPN Hours (excl. Admin)]], Table3[[#This Row],[CNA Hours]], Table3[[#This Row],[NA TR Hours]], Table3[[#This Row],[Med Aide/Tech Hours]])</f>
        <v>116.93333333333334</v>
      </c>
      <c r="L29" s="3">
        <f>SUM(Table3[[#This Row],[RN Hours (excl. Admin, DON)]:[RN DON Hours]])</f>
        <v>29.4</v>
      </c>
      <c r="M29" s="3">
        <v>23.888888888888889</v>
      </c>
      <c r="N29" s="3">
        <v>0</v>
      </c>
      <c r="O29" s="3">
        <v>5.5111111111111111</v>
      </c>
      <c r="P29" s="3">
        <f>SUM(Table3[[#This Row],[LPN Hours (excl. Admin)]:[LPN Admin Hours]])</f>
        <v>28.62777777777778</v>
      </c>
      <c r="Q29" s="3">
        <v>25.158333333333335</v>
      </c>
      <c r="R29" s="3">
        <v>3.4694444444444446</v>
      </c>
      <c r="S29" s="3">
        <f>SUM(Table3[[#This Row],[CNA Hours]], Table3[[#This Row],[NA TR Hours]], Table3[[#This Row],[Med Aide/Tech Hours]])</f>
        <v>67.88611111111112</v>
      </c>
      <c r="T29" s="3">
        <v>67.216666666666669</v>
      </c>
      <c r="U29" s="3">
        <v>0.6694444444444444</v>
      </c>
      <c r="V29" s="3">
        <v>0</v>
      </c>
      <c r="W29" s="3">
        <f>SUM(Table3[[#This Row],[RN Hours Contract]:[Med Aide Hours Contract]])</f>
        <v>0</v>
      </c>
      <c r="X29" s="3">
        <v>0</v>
      </c>
      <c r="Y29" s="3">
        <v>0</v>
      </c>
      <c r="Z29" s="3">
        <v>0</v>
      </c>
      <c r="AA29" s="3">
        <v>0</v>
      </c>
      <c r="AB29" s="3">
        <v>0</v>
      </c>
      <c r="AC29" s="3">
        <v>0</v>
      </c>
      <c r="AD29" s="3">
        <v>0</v>
      </c>
      <c r="AE29" s="3">
        <v>0</v>
      </c>
      <c r="AF29" t="s">
        <v>27</v>
      </c>
      <c r="AG29" s="13">
        <v>1</v>
      </c>
      <c r="AQ29"/>
    </row>
    <row r="30" spans="1:43" x14ac:dyDescent="0.2">
      <c r="A30" t="s">
        <v>208</v>
      </c>
      <c r="B30" t="s">
        <v>237</v>
      </c>
      <c r="C30" t="s">
        <v>446</v>
      </c>
      <c r="D30" t="s">
        <v>521</v>
      </c>
      <c r="E30" s="3">
        <v>60.81111111111111</v>
      </c>
      <c r="F30" s="3">
        <f>Table3[[#This Row],[Total Hours Nurse Staffing]]/Table3[[#This Row],[MDS Census]]</f>
        <v>3.8353736524757904</v>
      </c>
      <c r="G30" s="3">
        <f>Table3[[#This Row],[Total Direct Care Staff Hours]]/Table3[[#This Row],[MDS Census]]</f>
        <v>3.627672209026128</v>
      </c>
      <c r="H30" s="3">
        <f>Table3[[#This Row],[Total RN Hours (w/ Admin, DON)]]/Table3[[#This Row],[MDS Census]]</f>
        <v>0.86917595468664366</v>
      </c>
      <c r="I30" s="3">
        <f>Table3[[#This Row],[RN Hours (excl. Admin, DON)]]/Table3[[#This Row],[MDS Census]]</f>
        <v>0.66147451123698153</v>
      </c>
      <c r="J30" s="3">
        <f t="shared" si="0"/>
        <v>233.23333333333335</v>
      </c>
      <c r="K30" s="3">
        <f>SUM(Table3[[#This Row],[RN Hours (excl. Admin, DON)]], Table3[[#This Row],[LPN Hours (excl. Admin)]], Table3[[#This Row],[CNA Hours]], Table3[[#This Row],[NA TR Hours]], Table3[[#This Row],[Med Aide/Tech Hours]])</f>
        <v>220.60277777777776</v>
      </c>
      <c r="L30" s="3">
        <f>SUM(Table3[[#This Row],[RN Hours (excl. Admin, DON)]:[RN DON Hours]])</f>
        <v>52.855555555555561</v>
      </c>
      <c r="M30" s="3">
        <v>40.225000000000001</v>
      </c>
      <c r="N30" s="3">
        <v>7.6027777777777779</v>
      </c>
      <c r="O30" s="3">
        <v>5.0277777777777777</v>
      </c>
      <c r="P30" s="3">
        <f>SUM(Table3[[#This Row],[LPN Hours (excl. Admin)]:[LPN Admin Hours]])</f>
        <v>55.986111111111114</v>
      </c>
      <c r="Q30" s="3">
        <v>55.986111111111114</v>
      </c>
      <c r="R30" s="3">
        <v>0</v>
      </c>
      <c r="S30" s="3">
        <f>SUM(Table3[[#This Row],[CNA Hours]], Table3[[#This Row],[NA TR Hours]], Table3[[#This Row],[Med Aide/Tech Hours]])</f>
        <v>124.39166666666667</v>
      </c>
      <c r="T30" s="3">
        <v>124.39166666666667</v>
      </c>
      <c r="U30" s="3">
        <v>0</v>
      </c>
      <c r="V30" s="3">
        <v>0</v>
      </c>
      <c r="W30" s="3">
        <f>SUM(Table3[[#This Row],[RN Hours Contract]:[Med Aide Hours Contract]])</f>
        <v>21.072222222222223</v>
      </c>
      <c r="X30" s="3">
        <v>2.4972222222222222</v>
      </c>
      <c r="Y30" s="3">
        <v>0</v>
      </c>
      <c r="Z30" s="3">
        <v>0</v>
      </c>
      <c r="AA30" s="3">
        <v>6.2750000000000004</v>
      </c>
      <c r="AB30" s="3">
        <v>0</v>
      </c>
      <c r="AC30" s="3">
        <v>12.3</v>
      </c>
      <c r="AD30" s="3">
        <v>0</v>
      </c>
      <c r="AE30" s="3">
        <v>0</v>
      </c>
      <c r="AF30" t="s">
        <v>28</v>
      </c>
      <c r="AG30" s="13">
        <v>1</v>
      </c>
      <c r="AQ30"/>
    </row>
    <row r="31" spans="1:43" x14ac:dyDescent="0.2">
      <c r="A31" t="s">
        <v>208</v>
      </c>
      <c r="B31" t="s">
        <v>238</v>
      </c>
      <c r="C31" t="s">
        <v>437</v>
      </c>
      <c r="D31" t="s">
        <v>516</v>
      </c>
      <c r="E31" s="3">
        <v>165.3</v>
      </c>
      <c r="F31" s="3">
        <f>Table3[[#This Row],[Total Hours Nurse Staffing]]/Table3[[#This Row],[MDS Census]]</f>
        <v>4.6261511057336824</v>
      </c>
      <c r="G31" s="3">
        <f>Table3[[#This Row],[Total Direct Care Staff Hours]]/Table3[[#This Row],[MDS Census]]</f>
        <v>4.1200846944948575</v>
      </c>
      <c r="H31" s="3">
        <f>Table3[[#This Row],[Total RN Hours (w/ Admin, DON)]]/Table3[[#This Row],[MDS Census]]</f>
        <v>1.1510385158298044</v>
      </c>
      <c r="I31" s="3">
        <f>Table3[[#This Row],[RN Hours (excl. Admin, DON)]]/Table3[[#This Row],[MDS Census]]</f>
        <v>0.64497210459097931</v>
      </c>
      <c r="J31" s="3">
        <f t="shared" si="0"/>
        <v>764.70277777777778</v>
      </c>
      <c r="K31" s="3">
        <f>SUM(Table3[[#This Row],[RN Hours (excl. Admin, DON)]], Table3[[#This Row],[LPN Hours (excl. Admin)]], Table3[[#This Row],[CNA Hours]], Table3[[#This Row],[NA TR Hours]], Table3[[#This Row],[Med Aide/Tech Hours]])</f>
        <v>681.05</v>
      </c>
      <c r="L31" s="3">
        <f>SUM(Table3[[#This Row],[RN Hours (excl. Admin, DON)]:[RN DON Hours]])</f>
        <v>190.26666666666668</v>
      </c>
      <c r="M31" s="3">
        <v>106.61388888888889</v>
      </c>
      <c r="N31" s="3">
        <v>78.763888888888886</v>
      </c>
      <c r="O31" s="3">
        <v>4.8888888888888893</v>
      </c>
      <c r="P31" s="3">
        <f>SUM(Table3[[#This Row],[LPN Hours (excl. Admin)]:[LPN Admin Hours]])</f>
        <v>87.933333333333337</v>
      </c>
      <c r="Q31" s="3">
        <v>87.933333333333337</v>
      </c>
      <c r="R31" s="3">
        <v>0</v>
      </c>
      <c r="S31" s="3">
        <f>SUM(Table3[[#This Row],[CNA Hours]], Table3[[#This Row],[NA TR Hours]], Table3[[#This Row],[Med Aide/Tech Hours]])</f>
        <v>486.50277777777779</v>
      </c>
      <c r="T31" s="3">
        <v>486.50277777777779</v>
      </c>
      <c r="U31" s="3">
        <v>0</v>
      </c>
      <c r="V31" s="3">
        <v>0</v>
      </c>
      <c r="W31" s="3">
        <f>SUM(Table3[[#This Row],[RN Hours Contract]:[Med Aide Hours Contract]])</f>
        <v>0</v>
      </c>
      <c r="X31" s="3">
        <v>0</v>
      </c>
      <c r="Y31" s="3">
        <v>0</v>
      </c>
      <c r="Z31" s="3">
        <v>0</v>
      </c>
      <c r="AA31" s="3">
        <v>0</v>
      </c>
      <c r="AB31" s="3">
        <v>0</v>
      </c>
      <c r="AC31" s="3">
        <v>0</v>
      </c>
      <c r="AD31" s="3">
        <v>0</v>
      </c>
      <c r="AE31" s="3">
        <v>0</v>
      </c>
      <c r="AF31" t="s">
        <v>29</v>
      </c>
      <c r="AG31" s="13">
        <v>1</v>
      </c>
      <c r="AQ31"/>
    </row>
    <row r="32" spans="1:43" x14ac:dyDescent="0.2">
      <c r="A32" t="s">
        <v>208</v>
      </c>
      <c r="B32" t="s">
        <v>239</v>
      </c>
      <c r="C32" t="s">
        <v>433</v>
      </c>
      <c r="D32" t="s">
        <v>518</v>
      </c>
      <c r="E32" s="3">
        <v>256.02222222222224</v>
      </c>
      <c r="F32" s="3">
        <f>Table3[[#This Row],[Total Hours Nurse Staffing]]/Table3[[#This Row],[MDS Census]]</f>
        <v>3.7095052512802709</v>
      </c>
      <c r="G32" s="3">
        <f>Table3[[#This Row],[Total Direct Care Staff Hours]]/Table3[[#This Row],[MDS Census]]</f>
        <v>3.5125679194514361</v>
      </c>
      <c r="H32" s="3">
        <f>Table3[[#This Row],[Total RN Hours (w/ Admin, DON)]]/Table3[[#This Row],[MDS Census]]</f>
        <v>0.56578552209009636</v>
      </c>
      <c r="I32" s="3">
        <f>Table3[[#This Row],[RN Hours (excl. Admin, DON)]]/Table3[[#This Row],[MDS Census]]</f>
        <v>0.36884819026126203</v>
      </c>
      <c r="J32" s="3">
        <f t="shared" si="0"/>
        <v>949.71577777777782</v>
      </c>
      <c r="K32" s="3">
        <f>SUM(Table3[[#This Row],[RN Hours (excl. Admin, DON)]], Table3[[#This Row],[LPN Hours (excl. Admin)]], Table3[[#This Row],[CNA Hours]], Table3[[#This Row],[NA TR Hours]], Table3[[#This Row],[Med Aide/Tech Hours]])</f>
        <v>899.29544444444446</v>
      </c>
      <c r="L32" s="3">
        <f>SUM(Table3[[#This Row],[RN Hours (excl. Admin, DON)]:[RN DON Hours]])</f>
        <v>144.85366666666667</v>
      </c>
      <c r="M32" s="3">
        <v>94.433333333333337</v>
      </c>
      <c r="N32" s="3">
        <v>45.487000000000002</v>
      </c>
      <c r="O32" s="3">
        <v>4.9333333333333336</v>
      </c>
      <c r="P32" s="3">
        <f>SUM(Table3[[#This Row],[LPN Hours (excl. Admin)]:[LPN Admin Hours]])</f>
        <v>174.26111111111112</v>
      </c>
      <c r="Q32" s="3">
        <v>174.26111111111112</v>
      </c>
      <c r="R32" s="3">
        <v>0</v>
      </c>
      <c r="S32" s="3">
        <f>SUM(Table3[[#This Row],[CNA Hours]], Table3[[#This Row],[NA TR Hours]], Table3[[#This Row],[Med Aide/Tech Hours]])</f>
        <v>630.601</v>
      </c>
      <c r="T32" s="3">
        <v>630.601</v>
      </c>
      <c r="U32" s="3">
        <v>0</v>
      </c>
      <c r="V32" s="3">
        <v>0</v>
      </c>
      <c r="W32" s="3">
        <f>SUM(Table3[[#This Row],[RN Hours Contract]:[Med Aide Hours Contract]])</f>
        <v>0</v>
      </c>
      <c r="X32" s="3">
        <v>0</v>
      </c>
      <c r="Y32" s="3">
        <v>0</v>
      </c>
      <c r="Z32" s="3">
        <v>0</v>
      </c>
      <c r="AA32" s="3">
        <v>0</v>
      </c>
      <c r="AB32" s="3">
        <v>0</v>
      </c>
      <c r="AC32" s="3">
        <v>0</v>
      </c>
      <c r="AD32" s="3">
        <v>0</v>
      </c>
      <c r="AE32" s="3">
        <v>0</v>
      </c>
      <c r="AF32" t="s">
        <v>30</v>
      </c>
      <c r="AG32" s="13">
        <v>1</v>
      </c>
      <c r="AQ32"/>
    </row>
    <row r="33" spans="1:43" x14ac:dyDescent="0.2">
      <c r="A33" t="s">
        <v>208</v>
      </c>
      <c r="B33" t="s">
        <v>240</v>
      </c>
      <c r="C33" t="s">
        <v>447</v>
      </c>
      <c r="D33" t="s">
        <v>517</v>
      </c>
      <c r="E33" s="3">
        <v>102.96666666666667</v>
      </c>
      <c r="F33" s="3">
        <f>Table3[[#This Row],[Total Hours Nurse Staffing]]/Table3[[#This Row],[MDS Census]]</f>
        <v>2.8719380597820221</v>
      </c>
      <c r="G33" s="3">
        <f>Table3[[#This Row],[Total Direct Care Staff Hours]]/Table3[[#This Row],[MDS Census]]</f>
        <v>2.7969947124204171</v>
      </c>
      <c r="H33" s="3">
        <f>Table3[[#This Row],[Total RN Hours (w/ Admin, DON)]]/Table3[[#This Row],[MDS Census]]</f>
        <v>0.36344016402287688</v>
      </c>
      <c r="I33" s="3">
        <f>Table3[[#This Row],[RN Hours (excl. Admin, DON)]]/Table3[[#This Row],[MDS Census]]</f>
        <v>0.28849681666127119</v>
      </c>
      <c r="J33" s="3">
        <f t="shared" si="0"/>
        <v>295.7138888888889</v>
      </c>
      <c r="K33" s="3">
        <f>SUM(Table3[[#This Row],[RN Hours (excl. Admin, DON)]], Table3[[#This Row],[LPN Hours (excl. Admin)]], Table3[[#This Row],[CNA Hours]], Table3[[#This Row],[NA TR Hours]], Table3[[#This Row],[Med Aide/Tech Hours]])</f>
        <v>287.99722222222226</v>
      </c>
      <c r="L33" s="3">
        <f>SUM(Table3[[#This Row],[RN Hours (excl. Admin, DON)]:[RN DON Hours]])</f>
        <v>37.422222222222224</v>
      </c>
      <c r="M33" s="3">
        <v>29.705555555555556</v>
      </c>
      <c r="N33" s="3">
        <v>4.6055555555555552</v>
      </c>
      <c r="O33" s="3">
        <v>3.1111111111111112</v>
      </c>
      <c r="P33" s="3">
        <f>SUM(Table3[[#This Row],[LPN Hours (excl. Admin)]:[LPN Admin Hours]])</f>
        <v>76.141666666666666</v>
      </c>
      <c r="Q33" s="3">
        <v>76.141666666666666</v>
      </c>
      <c r="R33" s="3">
        <v>0</v>
      </c>
      <c r="S33" s="3">
        <f>SUM(Table3[[#This Row],[CNA Hours]], Table3[[#This Row],[NA TR Hours]], Table3[[#This Row],[Med Aide/Tech Hours]])</f>
        <v>182.15</v>
      </c>
      <c r="T33" s="3">
        <v>182.15</v>
      </c>
      <c r="U33" s="3">
        <v>0</v>
      </c>
      <c r="V33" s="3">
        <v>0</v>
      </c>
      <c r="W33" s="3">
        <f>SUM(Table3[[#This Row],[RN Hours Contract]:[Med Aide Hours Contract]])</f>
        <v>16.963888888888889</v>
      </c>
      <c r="X33" s="3">
        <v>6.6472222222222221</v>
      </c>
      <c r="Y33" s="3">
        <v>8.3333333333333329E-2</v>
      </c>
      <c r="Z33" s="3">
        <v>0</v>
      </c>
      <c r="AA33" s="3">
        <v>1.9388888888888889</v>
      </c>
      <c r="AB33" s="3">
        <v>0</v>
      </c>
      <c r="AC33" s="3">
        <v>8.2944444444444443</v>
      </c>
      <c r="AD33" s="3">
        <v>0</v>
      </c>
      <c r="AE33" s="3">
        <v>0</v>
      </c>
      <c r="AF33" t="s">
        <v>31</v>
      </c>
      <c r="AG33" s="13">
        <v>1</v>
      </c>
      <c r="AQ33"/>
    </row>
    <row r="34" spans="1:43" x14ac:dyDescent="0.2">
      <c r="A34" t="s">
        <v>208</v>
      </c>
      <c r="B34" t="s">
        <v>241</v>
      </c>
      <c r="C34" t="s">
        <v>448</v>
      </c>
      <c r="D34" t="s">
        <v>518</v>
      </c>
      <c r="E34" s="3">
        <v>65.788888888888891</v>
      </c>
      <c r="F34" s="3">
        <f>Table3[[#This Row],[Total Hours Nurse Staffing]]/Table3[[#This Row],[MDS Census]]</f>
        <v>3.225510893430164</v>
      </c>
      <c r="G34" s="3">
        <f>Table3[[#This Row],[Total Direct Care Staff Hours]]/Table3[[#This Row],[MDS Census]]</f>
        <v>3.0379158925857119</v>
      </c>
      <c r="H34" s="3">
        <f>Table3[[#This Row],[Total RN Hours (w/ Admin, DON)]]/Table3[[#This Row],[MDS Census]]</f>
        <v>0.63304340483026522</v>
      </c>
      <c r="I34" s="3">
        <f>Table3[[#This Row],[RN Hours (excl. Admin, DON)]]/Table3[[#This Row],[MDS Census]]</f>
        <v>0.45735517649045765</v>
      </c>
      <c r="J34" s="3">
        <f t="shared" si="0"/>
        <v>212.20277777777778</v>
      </c>
      <c r="K34" s="3">
        <f>SUM(Table3[[#This Row],[RN Hours (excl. Admin, DON)]], Table3[[#This Row],[LPN Hours (excl. Admin)]], Table3[[#This Row],[CNA Hours]], Table3[[#This Row],[NA TR Hours]], Table3[[#This Row],[Med Aide/Tech Hours]])</f>
        <v>199.86111111111111</v>
      </c>
      <c r="L34" s="3">
        <f>SUM(Table3[[#This Row],[RN Hours (excl. Admin, DON)]:[RN DON Hours]])</f>
        <v>41.647222222222226</v>
      </c>
      <c r="M34" s="3">
        <v>30.088888888888889</v>
      </c>
      <c r="N34" s="3">
        <v>6.3944444444444448</v>
      </c>
      <c r="O34" s="3">
        <v>5.1638888888888888</v>
      </c>
      <c r="P34" s="3">
        <f>SUM(Table3[[#This Row],[LPN Hours (excl. Admin)]:[LPN Admin Hours]])</f>
        <v>41.761111111111106</v>
      </c>
      <c r="Q34" s="3">
        <v>40.977777777777774</v>
      </c>
      <c r="R34" s="3">
        <v>0.78333333333333333</v>
      </c>
      <c r="S34" s="3">
        <f>SUM(Table3[[#This Row],[CNA Hours]], Table3[[#This Row],[NA TR Hours]], Table3[[#This Row],[Med Aide/Tech Hours]])</f>
        <v>128.79444444444445</v>
      </c>
      <c r="T34" s="3">
        <v>115.10833333333333</v>
      </c>
      <c r="U34" s="3">
        <v>13.686111111111112</v>
      </c>
      <c r="V34" s="3">
        <v>0</v>
      </c>
      <c r="W34" s="3">
        <f>SUM(Table3[[#This Row],[RN Hours Contract]:[Med Aide Hours Contract]])</f>
        <v>0</v>
      </c>
      <c r="X34" s="3">
        <v>0</v>
      </c>
      <c r="Y34" s="3">
        <v>0</v>
      </c>
      <c r="Z34" s="3">
        <v>0</v>
      </c>
      <c r="AA34" s="3">
        <v>0</v>
      </c>
      <c r="AB34" s="3">
        <v>0</v>
      </c>
      <c r="AC34" s="3">
        <v>0</v>
      </c>
      <c r="AD34" s="3">
        <v>0</v>
      </c>
      <c r="AE34" s="3">
        <v>0</v>
      </c>
      <c r="AF34" t="s">
        <v>32</v>
      </c>
      <c r="AG34" s="13">
        <v>1</v>
      </c>
      <c r="AQ34"/>
    </row>
    <row r="35" spans="1:43" x14ac:dyDescent="0.2">
      <c r="A35" t="s">
        <v>208</v>
      </c>
      <c r="B35" t="s">
        <v>242</v>
      </c>
      <c r="C35" t="s">
        <v>449</v>
      </c>
      <c r="D35" t="s">
        <v>518</v>
      </c>
      <c r="E35" s="3">
        <v>31.433333333333334</v>
      </c>
      <c r="F35" s="3">
        <f>Table3[[#This Row],[Total Hours Nurse Staffing]]/Table3[[#This Row],[MDS Census]]</f>
        <v>5.4757370095440088</v>
      </c>
      <c r="G35" s="3">
        <f>Table3[[#This Row],[Total Direct Care Staff Hours]]/Table3[[#This Row],[MDS Census]]</f>
        <v>5.0164298338635565</v>
      </c>
      <c r="H35" s="3">
        <f>Table3[[#This Row],[Total RN Hours (w/ Admin, DON)]]/Table3[[#This Row],[MDS Census]]</f>
        <v>1.2249876281371508</v>
      </c>
      <c r="I35" s="3">
        <f>Table3[[#This Row],[RN Hours (excl. Admin, DON)]]/Table3[[#This Row],[MDS Census]]</f>
        <v>0.76868504772004254</v>
      </c>
      <c r="J35" s="3">
        <f t="shared" si="0"/>
        <v>172.12066666666666</v>
      </c>
      <c r="K35" s="3">
        <f>SUM(Table3[[#This Row],[RN Hours (excl. Admin, DON)]], Table3[[#This Row],[LPN Hours (excl. Admin)]], Table3[[#This Row],[CNA Hours]], Table3[[#This Row],[NA TR Hours]], Table3[[#This Row],[Med Aide/Tech Hours]])</f>
        <v>157.68311111111112</v>
      </c>
      <c r="L35" s="3">
        <f>SUM(Table3[[#This Row],[RN Hours (excl. Admin, DON)]:[RN DON Hours]])</f>
        <v>38.505444444444443</v>
      </c>
      <c r="M35" s="3">
        <v>24.162333333333336</v>
      </c>
      <c r="N35" s="3">
        <v>10.704222222222223</v>
      </c>
      <c r="O35" s="3">
        <v>3.6388888888888888</v>
      </c>
      <c r="P35" s="3">
        <f>SUM(Table3[[#This Row],[LPN Hours (excl. Admin)]:[LPN Admin Hours]])</f>
        <v>39.862333333333332</v>
      </c>
      <c r="Q35" s="3">
        <v>39.767888888888891</v>
      </c>
      <c r="R35" s="3">
        <v>9.4444444444444442E-2</v>
      </c>
      <c r="S35" s="3">
        <f>SUM(Table3[[#This Row],[CNA Hours]], Table3[[#This Row],[NA TR Hours]], Table3[[#This Row],[Med Aide/Tech Hours]])</f>
        <v>93.75288888888889</v>
      </c>
      <c r="T35" s="3">
        <v>93.75288888888889</v>
      </c>
      <c r="U35" s="3">
        <v>0</v>
      </c>
      <c r="V35" s="3">
        <v>0</v>
      </c>
      <c r="W35" s="3">
        <f>SUM(Table3[[#This Row],[RN Hours Contract]:[Med Aide Hours Contract]])</f>
        <v>1.6972222222222222</v>
      </c>
      <c r="X35" s="3">
        <v>0.95833333333333337</v>
      </c>
      <c r="Y35" s="3">
        <v>0</v>
      </c>
      <c r="Z35" s="3">
        <v>0</v>
      </c>
      <c r="AA35" s="3">
        <v>0.46666666666666667</v>
      </c>
      <c r="AB35" s="3">
        <v>9.4444444444444442E-2</v>
      </c>
      <c r="AC35" s="3">
        <v>0.17777777777777778</v>
      </c>
      <c r="AD35" s="3">
        <v>0</v>
      </c>
      <c r="AE35" s="3">
        <v>0</v>
      </c>
      <c r="AF35" t="s">
        <v>33</v>
      </c>
      <c r="AG35" s="13">
        <v>1</v>
      </c>
      <c r="AQ35"/>
    </row>
    <row r="36" spans="1:43" x14ac:dyDescent="0.2">
      <c r="A36" t="s">
        <v>208</v>
      </c>
      <c r="B36" t="s">
        <v>243</v>
      </c>
      <c r="C36" t="s">
        <v>435</v>
      </c>
      <c r="D36" t="s">
        <v>516</v>
      </c>
      <c r="E36" s="3">
        <v>110.71111111111111</v>
      </c>
      <c r="F36" s="3">
        <f>Table3[[#This Row],[Total Hours Nurse Staffing]]/Table3[[#This Row],[MDS Census]]</f>
        <v>4.0253402248093133</v>
      </c>
      <c r="G36" s="3">
        <f>Table3[[#This Row],[Total Direct Care Staff Hours]]/Table3[[#This Row],[MDS Census]]</f>
        <v>3.5567462866318746</v>
      </c>
      <c r="H36" s="3">
        <f>Table3[[#This Row],[Total RN Hours (w/ Admin, DON)]]/Table3[[#This Row],[MDS Census]]</f>
        <v>0.70979425933360096</v>
      </c>
      <c r="I36" s="3">
        <f>Table3[[#This Row],[RN Hours (excl. Admin, DON)]]/Table3[[#This Row],[MDS Census]]</f>
        <v>0.24120032115616219</v>
      </c>
      <c r="J36" s="3">
        <f t="shared" ref="J36:J99" si="1">SUM(L36,P36,S36)</f>
        <v>445.64988888888888</v>
      </c>
      <c r="K36" s="3">
        <f>SUM(Table3[[#This Row],[RN Hours (excl. Admin, DON)]], Table3[[#This Row],[LPN Hours (excl. Admin)]], Table3[[#This Row],[CNA Hours]], Table3[[#This Row],[NA TR Hours]], Table3[[#This Row],[Med Aide/Tech Hours]])</f>
        <v>393.7713333333333</v>
      </c>
      <c r="L36" s="3">
        <f>SUM(Table3[[#This Row],[RN Hours (excl. Admin, DON)]:[RN DON Hours]])</f>
        <v>78.582111111111104</v>
      </c>
      <c r="M36" s="3">
        <v>26.703555555555557</v>
      </c>
      <c r="N36" s="3">
        <v>46.545222222222222</v>
      </c>
      <c r="O36" s="3">
        <v>5.333333333333333</v>
      </c>
      <c r="P36" s="3">
        <f>SUM(Table3[[#This Row],[LPN Hours (excl. Admin)]:[LPN Admin Hours]])</f>
        <v>105.13255555555556</v>
      </c>
      <c r="Q36" s="3">
        <v>105.13255555555556</v>
      </c>
      <c r="R36" s="3">
        <v>0</v>
      </c>
      <c r="S36" s="3">
        <f>SUM(Table3[[#This Row],[CNA Hours]], Table3[[#This Row],[NA TR Hours]], Table3[[#This Row],[Med Aide/Tech Hours]])</f>
        <v>261.93522222222219</v>
      </c>
      <c r="T36" s="3">
        <v>261.93522222222219</v>
      </c>
      <c r="U36" s="3">
        <v>0</v>
      </c>
      <c r="V36" s="3">
        <v>0</v>
      </c>
      <c r="W36" s="3">
        <f>SUM(Table3[[#This Row],[RN Hours Contract]:[Med Aide Hours Contract]])</f>
        <v>18.818888888888889</v>
      </c>
      <c r="X36" s="3">
        <v>1.4550000000000003</v>
      </c>
      <c r="Y36" s="3">
        <v>0</v>
      </c>
      <c r="Z36" s="3">
        <v>0</v>
      </c>
      <c r="AA36" s="3">
        <v>0.41388888888888886</v>
      </c>
      <c r="AB36" s="3">
        <v>0</v>
      </c>
      <c r="AC36" s="3">
        <v>16.95</v>
      </c>
      <c r="AD36" s="3">
        <v>0</v>
      </c>
      <c r="AE36" s="3">
        <v>0</v>
      </c>
      <c r="AF36" t="s">
        <v>34</v>
      </c>
      <c r="AG36" s="13">
        <v>1</v>
      </c>
      <c r="AQ36"/>
    </row>
    <row r="37" spans="1:43" x14ac:dyDescent="0.2">
      <c r="A37" t="s">
        <v>208</v>
      </c>
      <c r="B37" t="s">
        <v>244</v>
      </c>
      <c r="C37" t="s">
        <v>446</v>
      </c>
      <c r="D37" t="s">
        <v>521</v>
      </c>
      <c r="E37" s="3">
        <v>94.3</v>
      </c>
      <c r="F37" s="3">
        <f>Table3[[#This Row],[Total Hours Nurse Staffing]]/Table3[[#This Row],[MDS Census]]</f>
        <v>3.2568787557440788</v>
      </c>
      <c r="G37" s="3">
        <f>Table3[[#This Row],[Total Direct Care Staff Hours]]/Table3[[#This Row],[MDS Census]]</f>
        <v>3.0623058795805354</v>
      </c>
      <c r="H37" s="3">
        <f>Table3[[#This Row],[Total RN Hours (w/ Admin, DON)]]/Table3[[#This Row],[MDS Census]]</f>
        <v>0.6132284670672794</v>
      </c>
      <c r="I37" s="3">
        <f>Table3[[#This Row],[RN Hours (excl. Admin, DON)]]/Table3[[#This Row],[MDS Census]]</f>
        <v>0.41865559090373516</v>
      </c>
      <c r="J37" s="3">
        <f t="shared" si="1"/>
        <v>307.12366666666662</v>
      </c>
      <c r="K37" s="3">
        <f>SUM(Table3[[#This Row],[RN Hours (excl. Admin, DON)]], Table3[[#This Row],[LPN Hours (excl. Admin)]], Table3[[#This Row],[CNA Hours]], Table3[[#This Row],[NA TR Hours]], Table3[[#This Row],[Med Aide/Tech Hours]])</f>
        <v>288.77544444444447</v>
      </c>
      <c r="L37" s="3">
        <f>SUM(Table3[[#This Row],[RN Hours (excl. Admin, DON)]:[RN DON Hours]])</f>
        <v>57.827444444444446</v>
      </c>
      <c r="M37" s="3">
        <v>39.479222222222226</v>
      </c>
      <c r="N37" s="3">
        <v>13.395444444444443</v>
      </c>
      <c r="O37" s="3">
        <v>4.9527777777777775</v>
      </c>
      <c r="P37" s="3">
        <f>SUM(Table3[[#This Row],[LPN Hours (excl. Admin)]:[LPN Admin Hours]])</f>
        <v>69.78</v>
      </c>
      <c r="Q37" s="3">
        <v>69.78</v>
      </c>
      <c r="R37" s="3">
        <v>0</v>
      </c>
      <c r="S37" s="3">
        <f>SUM(Table3[[#This Row],[CNA Hours]], Table3[[#This Row],[NA TR Hours]], Table3[[#This Row],[Med Aide/Tech Hours]])</f>
        <v>179.51622222222221</v>
      </c>
      <c r="T37" s="3">
        <v>179.51622222222221</v>
      </c>
      <c r="U37" s="3">
        <v>0</v>
      </c>
      <c r="V37" s="3">
        <v>0</v>
      </c>
      <c r="W37" s="3">
        <f>SUM(Table3[[#This Row],[RN Hours Contract]:[Med Aide Hours Contract]])</f>
        <v>25.288888888888891</v>
      </c>
      <c r="X37" s="3">
        <v>4.1611111111111114</v>
      </c>
      <c r="Y37" s="3">
        <v>0</v>
      </c>
      <c r="Z37" s="3">
        <v>0</v>
      </c>
      <c r="AA37" s="3">
        <v>2.4</v>
      </c>
      <c r="AB37" s="3">
        <v>0</v>
      </c>
      <c r="AC37" s="3">
        <v>18.727777777777778</v>
      </c>
      <c r="AD37" s="3">
        <v>0</v>
      </c>
      <c r="AE37" s="3">
        <v>0</v>
      </c>
      <c r="AF37" t="s">
        <v>35</v>
      </c>
      <c r="AG37" s="13">
        <v>1</v>
      </c>
      <c r="AQ37"/>
    </row>
    <row r="38" spans="1:43" x14ac:dyDescent="0.2">
      <c r="A38" t="s">
        <v>208</v>
      </c>
      <c r="B38" t="s">
        <v>245</v>
      </c>
      <c r="C38" t="s">
        <v>424</v>
      </c>
      <c r="D38" t="s">
        <v>516</v>
      </c>
      <c r="E38" s="3">
        <v>110.65555555555555</v>
      </c>
      <c r="F38" s="3">
        <f>Table3[[#This Row],[Total Hours Nurse Staffing]]/Table3[[#This Row],[MDS Census]]</f>
        <v>3.4894567727683503</v>
      </c>
      <c r="G38" s="3">
        <f>Table3[[#This Row],[Total Direct Care Staff Hours]]/Table3[[#This Row],[MDS Census]]</f>
        <v>3.4133949191685913</v>
      </c>
      <c r="H38" s="3">
        <f>Table3[[#This Row],[Total RN Hours (w/ Admin, DON)]]/Table3[[#This Row],[MDS Census]]</f>
        <v>0.60663721257154335</v>
      </c>
      <c r="I38" s="3">
        <f>Table3[[#This Row],[RN Hours (excl. Admin, DON)]]/Table3[[#This Row],[MDS Census]]</f>
        <v>0.53057535897178432</v>
      </c>
      <c r="J38" s="3">
        <f t="shared" si="1"/>
        <v>386.12777777777779</v>
      </c>
      <c r="K38" s="3">
        <f>SUM(Table3[[#This Row],[RN Hours (excl. Admin, DON)]], Table3[[#This Row],[LPN Hours (excl. Admin)]], Table3[[#This Row],[CNA Hours]], Table3[[#This Row],[NA TR Hours]], Table3[[#This Row],[Med Aide/Tech Hours]])</f>
        <v>377.71111111111111</v>
      </c>
      <c r="L38" s="3">
        <f>SUM(Table3[[#This Row],[RN Hours (excl. Admin, DON)]:[RN DON Hours]])</f>
        <v>67.12777777777778</v>
      </c>
      <c r="M38" s="3">
        <v>58.711111111111109</v>
      </c>
      <c r="N38" s="3">
        <v>0</v>
      </c>
      <c r="O38" s="3">
        <v>8.4166666666666661</v>
      </c>
      <c r="P38" s="3">
        <f>SUM(Table3[[#This Row],[LPN Hours (excl. Admin)]:[LPN Admin Hours]])</f>
        <v>81.844444444444449</v>
      </c>
      <c r="Q38" s="3">
        <v>81.844444444444449</v>
      </c>
      <c r="R38" s="3">
        <v>0</v>
      </c>
      <c r="S38" s="3">
        <f>SUM(Table3[[#This Row],[CNA Hours]], Table3[[#This Row],[NA TR Hours]], Table3[[#This Row],[Med Aide/Tech Hours]])</f>
        <v>237.15555555555557</v>
      </c>
      <c r="T38" s="3">
        <v>237.15555555555557</v>
      </c>
      <c r="U38" s="3">
        <v>0</v>
      </c>
      <c r="V38" s="3">
        <v>0</v>
      </c>
      <c r="W38" s="3">
        <f>SUM(Table3[[#This Row],[RN Hours Contract]:[Med Aide Hours Contract]])</f>
        <v>37.6</v>
      </c>
      <c r="X38" s="3">
        <v>25.244444444444444</v>
      </c>
      <c r="Y38" s="3">
        <v>0</v>
      </c>
      <c r="Z38" s="3">
        <v>0</v>
      </c>
      <c r="AA38" s="3">
        <v>6.8611111111111107</v>
      </c>
      <c r="AB38" s="3">
        <v>0</v>
      </c>
      <c r="AC38" s="3">
        <v>5.4944444444444445</v>
      </c>
      <c r="AD38" s="3">
        <v>0</v>
      </c>
      <c r="AE38" s="3">
        <v>0</v>
      </c>
      <c r="AF38" t="s">
        <v>36</v>
      </c>
      <c r="AG38" s="13">
        <v>1</v>
      </c>
      <c r="AQ38"/>
    </row>
    <row r="39" spans="1:43" x14ac:dyDescent="0.2">
      <c r="A39" t="s">
        <v>208</v>
      </c>
      <c r="B39" t="s">
        <v>246</v>
      </c>
      <c r="C39" t="s">
        <v>432</v>
      </c>
      <c r="D39" t="s">
        <v>516</v>
      </c>
      <c r="E39" s="3">
        <v>85.1</v>
      </c>
      <c r="F39" s="3">
        <f>Table3[[#This Row],[Total Hours Nurse Staffing]]/Table3[[#This Row],[MDS Census]]</f>
        <v>4.6717260738999871</v>
      </c>
      <c r="G39" s="3">
        <f>Table3[[#This Row],[Total Direct Care Staff Hours]]/Table3[[#This Row],[MDS Census]]</f>
        <v>4.2283587935761853</v>
      </c>
      <c r="H39" s="3">
        <f>Table3[[#This Row],[Total RN Hours (w/ Admin, DON)]]/Table3[[#This Row],[MDS Census]]</f>
        <v>1.0843778561169866</v>
      </c>
      <c r="I39" s="3">
        <f>Table3[[#This Row],[RN Hours (excl. Admin, DON)]]/Table3[[#This Row],[MDS Census]]</f>
        <v>0.64101057579318454</v>
      </c>
      <c r="J39" s="3">
        <f t="shared" si="1"/>
        <v>397.56388888888887</v>
      </c>
      <c r="K39" s="3">
        <f>SUM(Table3[[#This Row],[RN Hours (excl. Admin, DON)]], Table3[[#This Row],[LPN Hours (excl. Admin)]], Table3[[#This Row],[CNA Hours]], Table3[[#This Row],[NA TR Hours]], Table3[[#This Row],[Med Aide/Tech Hours]])</f>
        <v>359.83333333333337</v>
      </c>
      <c r="L39" s="3">
        <f>SUM(Table3[[#This Row],[RN Hours (excl. Admin, DON)]:[RN DON Hours]])</f>
        <v>92.280555555555551</v>
      </c>
      <c r="M39" s="3">
        <v>54.55</v>
      </c>
      <c r="N39" s="3">
        <v>32.575000000000003</v>
      </c>
      <c r="O39" s="3">
        <v>5.1555555555555559</v>
      </c>
      <c r="P39" s="3">
        <f>SUM(Table3[[#This Row],[LPN Hours (excl. Admin)]:[LPN Admin Hours]])</f>
        <v>59.358333333333334</v>
      </c>
      <c r="Q39" s="3">
        <v>59.358333333333334</v>
      </c>
      <c r="R39" s="3">
        <v>0</v>
      </c>
      <c r="S39" s="3">
        <f>SUM(Table3[[#This Row],[CNA Hours]], Table3[[#This Row],[NA TR Hours]], Table3[[#This Row],[Med Aide/Tech Hours]])</f>
        <v>245.92500000000001</v>
      </c>
      <c r="T39" s="3">
        <v>245.92500000000001</v>
      </c>
      <c r="U39" s="3">
        <v>0</v>
      </c>
      <c r="V39" s="3">
        <v>0</v>
      </c>
      <c r="W39" s="3">
        <f>SUM(Table3[[#This Row],[RN Hours Contract]:[Med Aide Hours Contract]])</f>
        <v>0</v>
      </c>
      <c r="X39" s="3">
        <v>0</v>
      </c>
      <c r="Y39" s="3">
        <v>0</v>
      </c>
      <c r="Z39" s="3">
        <v>0</v>
      </c>
      <c r="AA39" s="3">
        <v>0</v>
      </c>
      <c r="AB39" s="3">
        <v>0</v>
      </c>
      <c r="AC39" s="3">
        <v>0</v>
      </c>
      <c r="AD39" s="3">
        <v>0</v>
      </c>
      <c r="AE39" s="3">
        <v>0</v>
      </c>
      <c r="AF39" t="s">
        <v>37</v>
      </c>
      <c r="AG39" s="13">
        <v>1</v>
      </c>
      <c r="AQ39"/>
    </row>
    <row r="40" spans="1:43" x14ac:dyDescent="0.2">
      <c r="A40" t="s">
        <v>208</v>
      </c>
      <c r="B40" t="s">
        <v>247</v>
      </c>
      <c r="C40" t="s">
        <v>450</v>
      </c>
      <c r="D40" t="s">
        <v>522</v>
      </c>
      <c r="E40" s="3">
        <v>81.24444444444444</v>
      </c>
      <c r="F40" s="3">
        <f>Table3[[#This Row],[Total Hours Nurse Staffing]]/Table3[[#This Row],[MDS Census]]</f>
        <v>3.4423208424507665</v>
      </c>
      <c r="G40" s="3">
        <f>Table3[[#This Row],[Total Direct Care Staff Hours]]/Table3[[#This Row],[MDS Census]]</f>
        <v>3.1131359409190376</v>
      </c>
      <c r="H40" s="3">
        <f>Table3[[#This Row],[Total RN Hours (w/ Admin, DON)]]/Table3[[#This Row],[MDS Census]]</f>
        <v>0.5911515317286653</v>
      </c>
      <c r="I40" s="3">
        <f>Table3[[#This Row],[RN Hours (excl. Admin, DON)]]/Table3[[#This Row],[MDS Census]]</f>
        <v>0.32173140043763676</v>
      </c>
      <c r="J40" s="3">
        <f t="shared" si="1"/>
        <v>279.66944444444448</v>
      </c>
      <c r="K40" s="3">
        <f>SUM(Table3[[#This Row],[RN Hours (excl. Admin, DON)]], Table3[[#This Row],[LPN Hours (excl. Admin)]], Table3[[#This Row],[CNA Hours]], Table3[[#This Row],[NA TR Hours]], Table3[[#This Row],[Med Aide/Tech Hours]])</f>
        <v>252.92500000000001</v>
      </c>
      <c r="L40" s="3">
        <f>SUM(Table3[[#This Row],[RN Hours (excl. Admin, DON)]:[RN DON Hours]])</f>
        <v>48.027777777777779</v>
      </c>
      <c r="M40" s="3">
        <v>26.138888888888889</v>
      </c>
      <c r="N40" s="3">
        <v>17.222222222222221</v>
      </c>
      <c r="O40" s="3">
        <v>4.666666666666667</v>
      </c>
      <c r="P40" s="3">
        <f>SUM(Table3[[#This Row],[LPN Hours (excl. Admin)]:[LPN Admin Hours]])</f>
        <v>71.558333333333337</v>
      </c>
      <c r="Q40" s="3">
        <v>66.702777777777783</v>
      </c>
      <c r="R40" s="3">
        <v>4.8555555555555552</v>
      </c>
      <c r="S40" s="3">
        <f>SUM(Table3[[#This Row],[CNA Hours]], Table3[[#This Row],[NA TR Hours]], Table3[[#This Row],[Med Aide/Tech Hours]])</f>
        <v>160.08333333333334</v>
      </c>
      <c r="T40" s="3">
        <v>160.08333333333334</v>
      </c>
      <c r="U40" s="3">
        <v>0</v>
      </c>
      <c r="V40" s="3">
        <v>0</v>
      </c>
      <c r="W40" s="3">
        <f>SUM(Table3[[#This Row],[RN Hours Contract]:[Med Aide Hours Contract]])</f>
        <v>0</v>
      </c>
      <c r="X40" s="3">
        <v>0</v>
      </c>
      <c r="Y40" s="3">
        <v>0</v>
      </c>
      <c r="Z40" s="3">
        <v>0</v>
      </c>
      <c r="AA40" s="3">
        <v>0</v>
      </c>
      <c r="AB40" s="3">
        <v>0</v>
      </c>
      <c r="AC40" s="3">
        <v>0</v>
      </c>
      <c r="AD40" s="3">
        <v>0</v>
      </c>
      <c r="AE40" s="3">
        <v>0</v>
      </c>
      <c r="AF40" t="s">
        <v>38</v>
      </c>
      <c r="AG40" s="13">
        <v>1</v>
      </c>
      <c r="AQ40"/>
    </row>
    <row r="41" spans="1:43" x14ac:dyDescent="0.2">
      <c r="A41" t="s">
        <v>208</v>
      </c>
      <c r="B41" t="s">
        <v>248</v>
      </c>
      <c r="C41" t="s">
        <v>451</v>
      </c>
      <c r="D41" t="s">
        <v>517</v>
      </c>
      <c r="E41" s="3">
        <v>139.02222222222221</v>
      </c>
      <c r="F41" s="3">
        <f>Table3[[#This Row],[Total Hours Nurse Staffing]]/Table3[[#This Row],[MDS Census]]</f>
        <v>2.9593829923273658</v>
      </c>
      <c r="G41" s="3">
        <f>Table3[[#This Row],[Total Direct Care Staff Hours]]/Table3[[#This Row],[MDS Census]]</f>
        <v>2.7180786445012788</v>
      </c>
      <c r="H41" s="3">
        <f>Table3[[#This Row],[Total RN Hours (w/ Admin, DON)]]/Table3[[#This Row],[MDS Census]]</f>
        <v>0.48749200767263423</v>
      </c>
      <c r="I41" s="3">
        <f>Table3[[#This Row],[RN Hours (excl. Admin, DON)]]/Table3[[#This Row],[MDS Census]]</f>
        <v>0.28126598465473146</v>
      </c>
      <c r="J41" s="3">
        <f t="shared" si="1"/>
        <v>411.41999999999996</v>
      </c>
      <c r="K41" s="3">
        <f>SUM(Table3[[#This Row],[RN Hours (excl. Admin, DON)]], Table3[[#This Row],[LPN Hours (excl. Admin)]], Table3[[#This Row],[CNA Hours]], Table3[[#This Row],[NA TR Hours]], Table3[[#This Row],[Med Aide/Tech Hours]])</f>
        <v>377.87333333333333</v>
      </c>
      <c r="L41" s="3">
        <f>SUM(Table3[[#This Row],[RN Hours (excl. Admin, DON)]:[RN DON Hours]])</f>
        <v>67.772222222222211</v>
      </c>
      <c r="M41" s="3">
        <v>39.102222222222217</v>
      </c>
      <c r="N41" s="3">
        <v>19.525555555555552</v>
      </c>
      <c r="O41" s="3">
        <v>9.1444444444444422</v>
      </c>
      <c r="P41" s="3">
        <f>SUM(Table3[[#This Row],[LPN Hours (excl. Admin)]:[LPN Admin Hours]])</f>
        <v>118.62222222222222</v>
      </c>
      <c r="Q41" s="3">
        <v>113.74555555555555</v>
      </c>
      <c r="R41" s="3">
        <v>4.8766666666666687</v>
      </c>
      <c r="S41" s="3">
        <f>SUM(Table3[[#This Row],[CNA Hours]], Table3[[#This Row],[NA TR Hours]], Table3[[#This Row],[Med Aide/Tech Hours]])</f>
        <v>225.02555555555554</v>
      </c>
      <c r="T41" s="3">
        <v>225.02555555555554</v>
      </c>
      <c r="U41" s="3">
        <v>0</v>
      </c>
      <c r="V41" s="3">
        <v>0</v>
      </c>
      <c r="W41" s="3">
        <f>SUM(Table3[[#This Row],[RN Hours Contract]:[Med Aide Hours Contract]])</f>
        <v>35.787777777777769</v>
      </c>
      <c r="X41" s="3">
        <v>2.9922222222222223</v>
      </c>
      <c r="Y41" s="3">
        <v>0</v>
      </c>
      <c r="Z41" s="3">
        <v>0</v>
      </c>
      <c r="AA41" s="3">
        <v>10.138888888888886</v>
      </c>
      <c r="AB41" s="3">
        <v>0</v>
      </c>
      <c r="AC41" s="3">
        <v>22.656666666666663</v>
      </c>
      <c r="AD41" s="3">
        <v>0</v>
      </c>
      <c r="AE41" s="3">
        <v>0</v>
      </c>
      <c r="AF41" t="s">
        <v>39</v>
      </c>
      <c r="AG41" s="13">
        <v>1</v>
      </c>
      <c r="AQ41"/>
    </row>
    <row r="42" spans="1:43" x14ac:dyDescent="0.2">
      <c r="A42" t="s">
        <v>208</v>
      </c>
      <c r="B42" t="s">
        <v>249</v>
      </c>
      <c r="C42" t="s">
        <v>452</v>
      </c>
      <c r="D42" t="s">
        <v>523</v>
      </c>
      <c r="E42" s="3">
        <v>89.522222222222226</v>
      </c>
      <c r="F42" s="3">
        <f>Table3[[#This Row],[Total Hours Nurse Staffing]]/Table3[[#This Row],[MDS Census]]</f>
        <v>3.2541206404368865</v>
      </c>
      <c r="G42" s="3">
        <f>Table3[[#This Row],[Total Direct Care Staff Hours]]/Table3[[#This Row],[MDS Census]]</f>
        <v>3.0097902445078808</v>
      </c>
      <c r="H42" s="3">
        <f>Table3[[#This Row],[Total RN Hours (w/ Admin, DON)]]/Table3[[#This Row],[MDS Census]]</f>
        <v>0.7867171403748292</v>
      </c>
      <c r="I42" s="3">
        <f>Table3[[#This Row],[RN Hours (excl. Admin, DON)]]/Table3[[#This Row],[MDS Census]]</f>
        <v>0.54520044681643298</v>
      </c>
      <c r="J42" s="3">
        <f t="shared" si="1"/>
        <v>291.31611111111107</v>
      </c>
      <c r="K42" s="3">
        <f>SUM(Table3[[#This Row],[RN Hours (excl. Admin, DON)]], Table3[[#This Row],[LPN Hours (excl. Admin)]], Table3[[#This Row],[CNA Hours]], Table3[[#This Row],[NA TR Hours]], Table3[[#This Row],[Med Aide/Tech Hours]])</f>
        <v>269.44311111111108</v>
      </c>
      <c r="L42" s="3">
        <f>SUM(Table3[[#This Row],[RN Hours (excl. Admin, DON)]:[RN DON Hours]])</f>
        <v>70.428666666666658</v>
      </c>
      <c r="M42" s="3">
        <v>48.80755555555556</v>
      </c>
      <c r="N42" s="3">
        <v>16.576666666666664</v>
      </c>
      <c r="O42" s="3">
        <v>5.0444444444444443</v>
      </c>
      <c r="P42" s="3">
        <f>SUM(Table3[[#This Row],[LPN Hours (excl. Admin)]:[LPN Admin Hours]])</f>
        <v>71.123666666666665</v>
      </c>
      <c r="Q42" s="3">
        <v>70.87177777777778</v>
      </c>
      <c r="R42" s="3">
        <v>0.25188888888888888</v>
      </c>
      <c r="S42" s="3">
        <f>SUM(Table3[[#This Row],[CNA Hours]], Table3[[#This Row],[NA TR Hours]], Table3[[#This Row],[Med Aide/Tech Hours]])</f>
        <v>149.76377777777776</v>
      </c>
      <c r="T42" s="3">
        <v>149.76377777777776</v>
      </c>
      <c r="U42" s="3">
        <v>0</v>
      </c>
      <c r="V42" s="3">
        <v>0</v>
      </c>
      <c r="W42" s="3">
        <f>SUM(Table3[[#This Row],[RN Hours Contract]:[Med Aide Hours Contract]])</f>
        <v>0</v>
      </c>
      <c r="X42" s="3">
        <v>0</v>
      </c>
      <c r="Y42" s="3">
        <v>0</v>
      </c>
      <c r="Z42" s="3">
        <v>0</v>
      </c>
      <c r="AA42" s="3">
        <v>0</v>
      </c>
      <c r="AB42" s="3">
        <v>0</v>
      </c>
      <c r="AC42" s="3">
        <v>0</v>
      </c>
      <c r="AD42" s="3">
        <v>0</v>
      </c>
      <c r="AE42" s="3">
        <v>0</v>
      </c>
      <c r="AF42" t="s">
        <v>40</v>
      </c>
      <c r="AG42" s="13">
        <v>1</v>
      </c>
      <c r="AQ42"/>
    </row>
    <row r="43" spans="1:43" x14ac:dyDescent="0.2">
      <c r="A43" t="s">
        <v>208</v>
      </c>
      <c r="B43" t="s">
        <v>250</v>
      </c>
      <c r="C43" t="s">
        <v>453</v>
      </c>
      <c r="D43" t="s">
        <v>518</v>
      </c>
      <c r="E43" s="3">
        <v>103.72222222222223</v>
      </c>
      <c r="F43" s="3">
        <f>Table3[[#This Row],[Total Hours Nurse Staffing]]/Table3[[#This Row],[MDS Census]]</f>
        <v>2.980786288162828</v>
      </c>
      <c r="G43" s="3">
        <f>Table3[[#This Row],[Total Direct Care Staff Hours]]/Table3[[#This Row],[MDS Census]]</f>
        <v>2.8144574183181574</v>
      </c>
      <c r="H43" s="3">
        <f>Table3[[#This Row],[Total RN Hours (w/ Admin, DON)]]/Table3[[#This Row],[MDS Census]]</f>
        <v>0.53282378146759501</v>
      </c>
      <c r="I43" s="3">
        <f>Table3[[#This Row],[RN Hours (excl. Admin, DON)]]/Table3[[#This Row],[MDS Census]]</f>
        <v>0.36649491162292447</v>
      </c>
      <c r="J43" s="3">
        <f t="shared" si="1"/>
        <v>309.17377777777779</v>
      </c>
      <c r="K43" s="3">
        <f>SUM(Table3[[#This Row],[RN Hours (excl. Admin, DON)]], Table3[[#This Row],[LPN Hours (excl. Admin)]], Table3[[#This Row],[CNA Hours]], Table3[[#This Row],[NA TR Hours]], Table3[[#This Row],[Med Aide/Tech Hours]])</f>
        <v>291.92177777777778</v>
      </c>
      <c r="L43" s="3">
        <f>SUM(Table3[[#This Row],[RN Hours (excl. Admin, DON)]:[RN DON Hours]])</f>
        <v>55.265666666666668</v>
      </c>
      <c r="M43" s="3">
        <v>38.013666666666666</v>
      </c>
      <c r="N43" s="3">
        <v>12.029777777777779</v>
      </c>
      <c r="O43" s="3">
        <v>5.2222222222222223</v>
      </c>
      <c r="P43" s="3">
        <f>SUM(Table3[[#This Row],[LPN Hours (excl. Admin)]:[LPN Admin Hours]])</f>
        <v>73.402111111111111</v>
      </c>
      <c r="Q43" s="3">
        <v>73.402111111111111</v>
      </c>
      <c r="R43" s="3">
        <v>0</v>
      </c>
      <c r="S43" s="3">
        <f>SUM(Table3[[#This Row],[CNA Hours]], Table3[[#This Row],[NA TR Hours]], Table3[[#This Row],[Med Aide/Tech Hours]])</f>
        <v>180.506</v>
      </c>
      <c r="T43" s="3">
        <v>180.506</v>
      </c>
      <c r="U43" s="3">
        <v>0</v>
      </c>
      <c r="V43" s="3">
        <v>0</v>
      </c>
      <c r="W43" s="3">
        <f>SUM(Table3[[#This Row],[RN Hours Contract]:[Med Aide Hours Contract]])</f>
        <v>0</v>
      </c>
      <c r="X43" s="3">
        <v>0</v>
      </c>
      <c r="Y43" s="3">
        <v>0</v>
      </c>
      <c r="Z43" s="3">
        <v>0</v>
      </c>
      <c r="AA43" s="3">
        <v>0</v>
      </c>
      <c r="AB43" s="3">
        <v>0</v>
      </c>
      <c r="AC43" s="3">
        <v>0</v>
      </c>
      <c r="AD43" s="3">
        <v>0</v>
      </c>
      <c r="AE43" s="3">
        <v>0</v>
      </c>
      <c r="AF43" t="s">
        <v>41</v>
      </c>
      <c r="AG43" s="13">
        <v>1</v>
      </c>
      <c r="AQ43"/>
    </row>
    <row r="44" spans="1:43" x14ac:dyDescent="0.2">
      <c r="A44" t="s">
        <v>208</v>
      </c>
      <c r="B44" t="s">
        <v>251</v>
      </c>
      <c r="C44" t="s">
        <v>454</v>
      </c>
      <c r="D44" t="s">
        <v>517</v>
      </c>
      <c r="E44" s="3">
        <v>115.02222222222223</v>
      </c>
      <c r="F44" s="3">
        <f>Table3[[#This Row],[Total Hours Nurse Staffing]]/Table3[[#This Row],[MDS Census]]</f>
        <v>3.0960645285935082</v>
      </c>
      <c r="G44" s="3">
        <f>Table3[[#This Row],[Total Direct Care Staff Hours]]/Table3[[#This Row],[MDS Census]]</f>
        <v>2.8848493044822252</v>
      </c>
      <c r="H44" s="3">
        <f>Table3[[#This Row],[Total RN Hours (w/ Admin, DON)]]/Table3[[#This Row],[MDS Census]]</f>
        <v>0.58488311437403395</v>
      </c>
      <c r="I44" s="3">
        <f>Table3[[#This Row],[RN Hours (excl. Admin, DON)]]/Table3[[#This Row],[MDS Census]]</f>
        <v>0.37366789026275116</v>
      </c>
      <c r="J44" s="3">
        <f t="shared" si="1"/>
        <v>356.11622222222218</v>
      </c>
      <c r="K44" s="3">
        <f>SUM(Table3[[#This Row],[RN Hours (excl. Admin, DON)]], Table3[[#This Row],[LPN Hours (excl. Admin)]], Table3[[#This Row],[CNA Hours]], Table3[[#This Row],[NA TR Hours]], Table3[[#This Row],[Med Aide/Tech Hours]])</f>
        <v>331.82177777777775</v>
      </c>
      <c r="L44" s="3">
        <f>SUM(Table3[[#This Row],[RN Hours (excl. Admin, DON)]:[RN DON Hours]])</f>
        <v>67.274555555555551</v>
      </c>
      <c r="M44" s="3">
        <v>42.980111111111114</v>
      </c>
      <c r="N44" s="3">
        <v>19.961111111111112</v>
      </c>
      <c r="O44" s="3">
        <v>4.333333333333333</v>
      </c>
      <c r="P44" s="3">
        <f>SUM(Table3[[#This Row],[LPN Hours (excl. Admin)]:[LPN Admin Hours]])</f>
        <v>93.45</v>
      </c>
      <c r="Q44" s="3">
        <v>93.45</v>
      </c>
      <c r="R44" s="3">
        <v>0</v>
      </c>
      <c r="S44" s="3">
        <f>SUM(Table3[[#This Row],[CNA Hours]], Table3[[#This Row],[NA TR Hours]], Table3[[#This Row],[Med Aide/Tech Hours]])</f>
        <v>195.39166666666665</v>
      </c>
      <c r="T44" s="3">
        <v>195.13333333333333</v>
      </c>
      <c r="U44" s="3">
        <v>0.25833333333333336</v>
      </c>
      <c r="V44" s="3">
        <v>0</v>
      </c>
      <c r="W44" s="3">
        <f>SUM(Table3[[#This Row],[RN Hours Contract]:[Med Aide Hours Contract]])</f>
        <v>4.9833333333333334</v>
      </c>
      <c r="X44" s="3">
        <v>0.97499999999999998</v>
      </c>
      <c r="Y44" s="3">
        <v>0</v>
      </c>
      <c r="Z44" s="3">
        <v>0</v>
      </c>
      <c r="AA44" s="3">
        <v>2.8444444444444446</v>
      </c>
      <c r="AB44" s="3">
        <v>0</v>
      </c>
      <c r="AC44" s="3">
        <v>1.163888888888889</v>
      </c>
      <c r="AD44" s="3">
        <v>0</v>
      </c>
      <c r="AE44" s="3">
        <v>0</v>
      </c>
      <c r="AF44" t="s">
        <v>42</v>
      </c>
      <c r="AG44" s="13">
        <v>1</v>
      </c>
      <c r="AQ44"/>
    </row>
    <row r="45" spans="1:43" x14ac:dyDescent="0.2">
      <c r="A45" t="s">
        <v>208</v>
      </c>
      <c r="B45" t="s">
        <v>252</v>
      </c>
      <c r="C45" t="s">
        <v>455</v>
      </c>
      <c r="D45" t="s">
        <v>521</v>
      </c>
      <c r="E45" s="3">
        <v>110.52222222222223</v>
      </c>
      <c r="F45" s="3">
        <f>Table3[[#This Row],[Total Hours Nurse Staffing]]/Table3[[#This Row],[MDS Census]]</f>
        <v>2.9851693978083844</v>
      </c>
      <c r="G45" s="3">
        <f>Table3[[#This Row],[Total Direct Care Staff Hours]]/Table3[[#This Row],[MDS Census]]</f>
        <v>2.7753825273951942</v>
      </c>
      <c r="H45" s="3">
        <f>Table3[[#This Row],[Total RN Hours (w/ Admin, DON)]]/Table3[[#This Row],[MDS Census]]</f>
        <v>0.48290740926912634</v>
      </c>
      <c r="I45" s="3">
        <f>Table3[[#This Row],[RN Hours (excl. Admin, DON)]]/Table3[[#This Row],[MDS Census]]</f>
        <v>0.36930531818638784</v>
      </c>
      <c r="J45" s="3">
        <f t="shared" si="1"/>
        <v>329.92755555555556</v>
      </c>
      <c r="K45" s="3">
        <f>SUM(Table3[[#This Row],[RN Hours (excl. Admin, DON)]], Table3[[#This Row],[LPN Hours (excl. Admin)]], Table3[[#This Row],[CNA Hours]], Table3[[#This Row],[NA TR Hours]], Table3[[#This Row],[Med Aide/Tech Hours]])</f>
        <v>306.74144444444443</v>
      </c>
      <c r="L45" s="3">
        <f>SUM(Table3[[#This Row],[RN Hours (excl. Admin, DON)]:[RN DON Hours]])</f>
        <v>53.372</v>
      </c>
      <c r="M45" s="3">
        <v>40.816444444444443</v>
      </c>
      <c r="N45" s="3">
        <v>7.6055555555555552</v>
      </c>
      <c r="O45" s="3">
        <v>4.95</v>
      </c>
      <c r="P45" s="3">
        <f>SUM(Table3[[#This Row],[LPN Hours (excl. Admin)]:[LPN Admin Hours]])</f>
        <v>86.88333333333334</v>
      </c>
      <c r="Q45" s="3">
        <v>76.25277777777778</v>
      </c>
      <c r="R45" s="3">
        <v>10.630555555555556</v>
      </c>
      <c r="S45" s="3">
        <f>SUM(Table3[[#This Row],[CNA Hours]], Table3[[#This Row],[NA TR Hours]], Table3[[#This Row],[Med Aide/Tech Hours]])</f>
        <v>189.67222222222222</v>
      </c>
      <c r="T45" s="3">
        <v>189.67222222222222</v>
      </c>
      <c r="U45" s="3">
        <v>0</v>
      </c>
      <c r="V45" s="3">
        <v>0</v>
      </c>
      <c r="W45" s="3">
        <f>SUM(Table3[[#This Row],[RN Hours Contract]:[Med Aide Hours Contract]])</f>
        <v>0</v>
      </c>
      <c r="X45" s="3">
        <v>0</v>
      </c>
      <c r="Y45" s="3">
        <v>0</v>
      </c>
      <c r="Z45" s="3">
        <v>0</v>
      </c>
      <c r="AA45" s="3">
        <v>0</v>
      </c>
      <c r="AB45" s="3">
        <v>0</v>
      </c>
      <c r="AC45" s="3">
        <v>0</v>
      </c>
      <c r="AD45" s="3">
        <v>0</v>
      </c>
      <c r="AE45" s="3">
        <v>0</v>
      </c>
      <c r="AF45" t="s">
        <v>43</v>
      </c>
      <c r="AG45" s="13">
        <v>1</v>
      </c>
      <c r="AQ45"/>
    </row>
    <row r="46" spans="1:43" x14ac:dyDescent="0.2">
      <c r="A46" t="s">
        <v>208</v>
      </c>
      <c r="B46" t="s">
        <v>253</v>
      </c>
      <c r="C46" t="s">
        <v>456</v>
      </c>
      <c r="D46" t="s">
        <v>517</v>
      </c>
      <c r="E46" s="3">
        <v>76.788888888888891</v>
      </c>
      <c r="F46" s="3">
        <f>Table3[[#This Row],[Total Hours Nurse Staffing]]/Table3[[#This Row],[MDS Census]]</f>
        <v>4.1491998263637679</v>
      </c>
      <c r="G46" s="3">
        <f>Table3[[#This Row],[Total Direct Care Staff Hours]]/Table3[[#This Row],[MDS Census]]</f>
        <v>3.9434408913326582</v>
      </c>
      <c r="H46" s="3">
        <f>Table3[[#This Row],[Total RN Hours (w/ Admin, DON)]]/Table3[[#This Row],[MDS Census]]</f>
        <v>0.63846331934597023</v>
      </c>
      <c r="I46" s="3">
        <f>Table3[[#This Row],[RN Hours (excl. Admin, DON)]]/Table3[[#This Row],[MDS Census]]</f>
        <v>0.4327043843148603</v>
      </c>
      <c r="J46" s="3">
        <f t="shared" si="1"/>
        <v>318.61244444444446</v>
      </c>
      <c r="K46" s="3">
        <f>SUM(Table3[[#This Row],[RN Hours (excl. Admin, DON)]], Table3[[#This Row],[LPN Hours (excl. Admin)]], Table3[[#This Row],[CNA Hours]], Table3[[#This Row],[NA TR Hours]], Table3[[#This Row],[Med Aide/Tech Hours]])</f>
        <v>302.81244444444445</v>
      </c>
      <c r="L46" s="3">
        <f>SUM(Table3[[#This Row],[RN Hours (excl. Admin, DON)]:[RN DON Hours]])</f>
        <v>49.026888888888891</v>
      </c>
      <c r="M46" s="3">
        <v>33.226888888888887</v>
      </c>
      <c r="N46" s="3">
        <v>10.411111111111111</v>
      </c>
      <c r="O46" s="3">
        <v>5.3888888888888893</v>
      </c>
      <c r="P46" s="3">
        <f>SUM(Table3[[#This Row],[LPN Hours (excl. Admin)]:[LPN Admin Hours]])</f>
        <v>98.575444444444457</v>
      </c>
      <c r="Q46" s="3">
        <v>98.575444444444457</v>
      </c>
      <c r="R46" s="3">
        <v>0</v>
      </c>
      <c r="S46" s="3">
        <f>SUM(Table3[[#This Row],[CNA Hours]], Table3[[#This Row],[NA TR Hours]], Table3[[#This Row],[Med Aide/Tech Hours]])</f>
        <v>171.01011111111112</v>
      </c>
      <c r="T46" s="3">
        <v>171.01011111111112</v>
      </c>
      <c r="U46" s="3">
        <v>0</v>
      </c>
      <c r="V46" s="3">
        <v>0</v>
      </c>
      <c r="W46" s="3">
        <f>SUM(Table3[[#This Row],[RN Hours Contract]:[Med Aide Hours Contract]])</f>
        <v>0.5682222222222223</v>
      </c>
      <c r="X46" s="3">
        <v>0</v>
      </c>
      <c r="Y46" s="3">
        <v>0</v>
      </c>
      <c r="Z46" s="3">
        <v>0</v>
      </c>
      <c r="AA46" s="3">
        <v>0</v>
      </c>
      <c r="AB46" s="3">
        <v>0</v>
      </c>
      <c r="AC46" s="3">
        <v>0.5682222222222223</v>
      </c>
      <c r="AD46" s="3">
        <v>0</v>
      </c>
      <c r="AE46" s="3">
        <v>0</v>
      </c>
      <c r="AF46" t="s">
        <v>44</v>
      </c>
      <c r="AG46" s="13">
        <v>1</v>
      </c>
      <c r="AQ46"/>
    </row>
    <row r="47" spans="1:43" x14ac:dyDescent="0.2">
      <c r="A47" t="s">
        <v>208</v>
      </c>
      <c r="B47" t="s">
        <v>254</v>
      </c>
      <c r="C47" t="s">
        <v>457</v>
      </c>
      <c r="D47" t="s">
        <v>516</v>
      </c>
      <c r="E47" s="3">
        <v>82.666666666666671</v>
      </c>
      <c r="F47" s="3">
        <f>Table3[[#This Row],[Total Hours Nurse Staffing]]/Table3[[#This Row],[MDS Census]]</f>
        <v>4.3139784946236555</v>
      </c>
      <c r="G47" s="3">
        <f>Table3[[#This Row],[Total Direct Care Staff Hours]]/Table3[[#This Row],[MDS Census]]</f>
        <v>3.9638104838709678</v>
      </c>
      <c r="H47" s="3">
        <f>Table3[[#This Row],[Total RN Hours (w/ Admin, DON)]]/Table3[[#This Row],[MDS Census]]</f>
        <v>0.86680107526881711</v>
      </c>
      <c r="I47" s="3">
        <f>Table3[[#This Row],[RN Hours (excl. Admin, DON)]]/Table3[[#This Row],[MDS Census]]</f>
        <v>0.57597446236559136</v>
      </c>
      <c r="J47" s="3">
        <f t="shared" si="1"/>
        <v>356.62222222222221</v>
      </c>
      <c r="K47" s="3">
        <f>SUM(Table3[[#This Row],[RN Hours (excl. Admin, DON)]], Table3[[#This Row],[LPN Hours (excl. Admin)]], Table3[[#This Row],[CNA Hours]], Table3[[#This Row],[NA TR Hours]], Table3[[#This Row],[Med Aide/Tech Hours]])</f>
        <v>327.67500000000001</v>
      </c>
      <c r="L47" s="3">
        <f>SUM(Table3[[#This Row],[RN Hours (excl. Admin, DON)]:[RN DON Hours]])</f>
        <v>71.655555555555551</v>
      </c>
      <c r="M47" s="3">
        <v>47.613888888888887</v>
      </c>
      <c r="N47" s="3">
        <v>18.197222222222223</v>
      </c>
      <c r="O47" s="3">
        <v>5.8444444444444441</v>
      </c>
      <c r="P47" s="3">
        <f>SUM(Table3[[#This Row],[LPN Hours (excl. Admin)]:[LPN Admin Hours]])</f>
        <v>94.947222222222223</v>
      </c>
      <c r="Q47" s="3">
        <v>90.041666666666671</v>
      </c>
      <c r="R47" s="3">
        <v>4.9055555555555559</v>
      </c>
      <c r="S47" s="3">
        <f>SUM(Table3[[#This Row],[CNA Hours]], Table3[[#This Row],[NA TR Hours]], Table3[[#This Row],[Med Aide/Tech Hours]])</f>
        <v>190.01944444444445</v>
      </c>
      <c r="T47" s="3">
        <v>190.01944444444445</v>
      </c>
      <c r="U47" s="3">
        <v>0</v>
      </c>
      <c r="V47" s="3">
        <v>0</v>
      </c>
      <c r="W47" s="3">
        <f>SUM(Table3[[#This Row],[RN Hours Contract]:[Med Aide Hours Contract]])</f>
        <v>22.755555555555556</v>
      </c>
      <c r="X47" s="3">
        <v>22.755555555555556</v>
      </c>
      <c r="Y47" s="3">
        <v>0</v>
      </c>
      <c r="Z47" s="3">
        <v>0</v>
      </c>
      <c r="AA47" s="3">
        <v>0</v>
      </c>
      <c r="AB47" s="3">
        <v>0</v>
      </c>
      <c r="AC47" s="3">
        <v>0</v>
      </c>
      <c r="AD47" s="3">
        <v>0</v>
      </c>
      <c r="AE47" s="3">
        <v>0</v>
      </c>
      <c r="AF47" t="s">
        <v>45</v>
      </c>
      <c r="AG47" s="13">
        <v>1</v>
      </c>
      <c r="AQ47"/>
    </row>
    <row r="48" spans="1:43" x14ac:dyDescent="0.2">
      <c r="A48" t="s">
        <v>208</v>
      </c>
      <c r="B48" t="s">
        <v>255</v>
      </c>
      <c r="C48" t="s">
        <v>458</v>
      </c>
      <c r="D48" t="s">
        <v>518</v>
      </c>
      <c r="E48" s="3">
        <v>85.888888888888886</v>
      </c>
      <c r="F48" s="3">
        <f>Table3[[#This Row],[Total Hours Nurse Staffing]]/Table3[[#This Row],[MDS Census]]</f>
        <v>3.4699223803363526</v>
      </c>
      <c r="G48" s="3">
        <f>Table3[[#This Row],[Total Direct Care Staff Hours]]/Table3[[#This Row],[MDS Census]]</f>
        <v>2.8312742561448903</v>
      </c>
      <c r="H48" s="3">
        <f>Table3[[#This Row],[Total RN Hours (w/ Admin, DON)]]/Table3[[#This Row],[MDS Census]]</f>
        <v>0.77111901681759376</v>
      </c>
      <c r="I48" s="3">
        <f>Table3[[#This Row],[RN Hours (excl. Admin, DON)]]/Table3[[#This Row],[MDS Census]]</f>
        <v>0.13247089262613196</v>
      </c>
      <c r="J48" s="3">
        <f t="shared" si="1"/>
        <v>298.02777777777783</v>
      </c>
      <c r="K48" s="3">
        <f>SUM(Table3[[#This Row],[RN Hours (excl. Admin, DON)]], Table3[[#This Row],[LPN Hours (excl. Admin)]], Table3[[#This Row],[CNA Hours]], Table3[[#This Row],[NA TR Hours]], Table3[[#This Row],[Med Aide/Tech Hours]])</f>
        <v>243.17500000000001</v>
      </c>
      <c r="L48" s="3">
        <f>SUM(Table3[[#This Row],[RN Hours (excl. Admin, DON)]:[RN DON Hours]])</f>
        <v>66.230555555555554</v>
      </c>
      <c r="M48" s="3">
        <v>11.377777777777778</v>
      </c>
      <c r="N48" s="3">
        <v>48.216666666666669</v>
      </c>
      <c r="O48" s="3">
        <v>6.6361111111111111</v>
      </c>
      <c r="P48" s="3">
        <f>SUM(Table3[[#This Row],[LPN Hours (excl. Admin)]:[LPN Admin Hours]])</f>
        <v>95.405555555555551</v>
      </c>
      <c r="Q48" s="3">
        <v>95.405555555555551</v>
      </c>
      <c r="R48" s="3">
        <v>0</v>
      </c>
      <c r="S48" s="3">
        <f>SUM(Table3[[#This Row],[CNA Hours]], Table3[[#This Row],[NA TR Hours]], Table3[[#This Row],[Med Aide/Tech Hours]])</f>
        <v>136.39166666666668</v>
      </c>
      <c r="T48" s="3">
        <v>136.39166666666668</v>
      </c>
      <c r="U48" s="3">
        <v>0</v>
      </c>
      <c r="V48" s="3">
        <v>0</v>
      </c>
      <c r="W48" s="3">
        <f>SUM(Table3[[#This Row],[RN Hours Contract]:[Med Aide Hours Contract]])</f>
        <v>26.18611111111111</v>
      </c>
      <c r="X48" s="3">
        <v>11.377777777777778</v>
      </c>
      <c r="Y48" s="3">
        <v>0</v>
      </c>
      <c r="Z48" s="3">
        <v>0</v>
      </c>
      <c r="AA48" s="3">
        <v>13.969444444444445</v>
      </c>
      <c r="AB48" s="3">
        <v>0</v>
      </c>
      <c r="AC48" s="3">
        <v>0.83888888888888891</v>
      </c>
      <c r="AD48" s="3">
        <v>0</v>
      </c>
      <c r="AE48" s="3">
        <v>0</v>
      </c>
      <c r="AF48" t="s">
        <v>46</v>
      </c>
      <c r="AG48" s="13">
        <v>1</v>
      </c>
      <c r="AQ48"/>
    </row>
    <row r="49" spans="1:43" x14ac:dyDescent="0.2">
      <c r="A49" t="s">
        <v>208</v>
      </c>
      <c r="B49" t="s">
        <v>256</v>
      </c>
      <c r="C49" t="s">
        <v>459</v>
      </c>
      <c r="D49" t="s">
        <v>522</v>
      </c>
      <c r="E49" s="3">
        <v>89.466666666666669</v>
      </c>
      <c r="F49" s="3">
        <f>Table3[[#This Row],[Total Hours Nurse Staffing]]/Table3[[#This Row],[MDS Census]]</f>
        <v>3.7597665176353701</v>
      </c>
      <c r="G49" s="3">
        <f>Table3[[#This Row],[Total Direct Care Staff Hours]]/Table3[[#This Row],[MDS Census]]</f>
        <v>3.4015312965722799</v>
      </c>
      <c r="H49" s="3">
        <f>Table3[[#This Row],[Total RN Hours (w/ Admin, DON)]]/Table3[[#This Row],[MDS Census]]</f>
        <v>0.7893989071038251</v>
      </c>
      <c r="I49" s="3">
        <f>Table3[[#This Row],[RN Hours (excl. Admin, DON)]]/Table3[[#This Row],[MDS Census]]</f>
        <v>0.457673869846001</v>
      </c>
      <c r="J49" s="3">
        <f t="shared" si="1"/>
        <v>336.37377777777778</v>
      </c>
      <c r="K49" s="3">
        <f>SUM(Table3[[#This Row],[RN Hours (excl. Admin, DON)]], Table3[[#This Row],[LPN Hours (excl. Admin)]], Table3[[#This Row],[CNA Hours]], Table3[[#This Row],[NA TR Hours]], Table3[[#This Row],[Med Aide/Tech Hours]])</f>
        <v>304.32366666666667</v>
      </c>
      <c r="L49" s="3">
        <f>SUM(Table3[[#This Row],[RN Hours (excl. Admin, DON)]:[RN DON Hours]])</f>
        <v>70.62488888888889</v>
      </c>
      <c r="M49" s="3">
        <v>40.946555555555555</v>
      </c>
      <c r="N49" s="3">
        <v>24.256111111111114</v>
      </c>
      <c r="O49" s="3">
        <v>5.4222222222222225</v>
      </c>
      <c r="P49" s="3">
        <f>SUM(Table3[[#This Row],[LPN Hours (excl. Admin)]:[LPN Admin Hours]])</f>
        <v>70.268555555555551</v>
      </c>
      <c r="Q49" s="3">
        <v>67.896777777777771</v>
      </c>
      <c r="R49" s="3">
        <v>2.371777777777778</v>
      </c>
      <c r="S49" s="3">
        <f>SUM(Table3[[#This Row],[CNA Hours]], Table3[[#This Row],[NA TR Hours]], Table3[[#This Row],[Med Aide/Tech Hours]])</f>
        <v>195.48033333333333</v>
      </c>
      <c r="T49" s="3">
        <v>195.48033333333333</v>
      </c>
      <c r="U49" s="3">
        <v>0</v>
      </c>
      <c r="V49" s="3">
        <v>0</v>
      </c>
      <c r="W49" s="3">
        <f>SUM(Table3[[#This Row],[RN Hours Contract]:[Med Aide Hours Contract]])</f>
        <v>12.291444444444444</v>
      </c>
      <c r="X49" s="3">
        <v>3.2194444444444446</v>
      </c>
      <c r="Y49" s="3">
        <v>0</v>
      </c>
      <c r="Z49" s="3">
        <v>0</v>
      </c>
      <c r="AA49" s="3">
        <v>5.4638888888888886</v>
      </c>
      <c r="AB49" s="3">
        <v>0</v>
      </c>
      <c r="AC49" s="3">
        <v>3.6081111111111115</v>
      </c>
      <c r="AD49" s="3">
        <v>0</v>
      </c>
      <c r="AE49" s="3">
        <v>0</v>
      </c>
      <c r="AF49" t="s">
        <v>47</v>
      </c>
      <c r="AG49" s="13">
        <v>1</v>
      </c>
      <c r="AQ49"/>
    </row>
    <row r="50" spans="1:43" x14ac:dyDescent="0.2">
      <c r="A50" t="s">
        <v>208</v>
      </c>
      <c r="B50" t="s">
        <v>257</v>
      </c>
      <c r="C50" t="s">
        <v>460</v>
      </c>
      <c r="D50" t="s">
        <v>522</v>
      </c>
      <c r="E50" s="3">
        <v>71.288888888888891</v>
      </c>
      <c r="F50" s="3">
        <f>Table3[[#This Row],[Total Hours Nurse Staffing]]/Table3[[#This Row],[MDS Census]]</f>
        <v>3.5023768703241891</v>
      </c>
      <c r="G50" s="3">
        <f>Table3[[#This Row],[Total Direct Care Staff Hours]]/Table3[[#This Row],[MDS Census]]</f>
        <v>3.3165913341645887</v>
      </c>
      <c r="H50" s="3">
        <f>Table3[[#This Row],[Total RN Hours (w/ Admin, DON)]]/Table3[[#This Row],[MDS Census]]</f>
        <v>0.7389728802992519</v>
      </c>
      <c r="I50" s="3">
        <f>Table3[[#This Row],[RN Hours (excl. Admin, DON)]]/Table3[[#This Row],[MDS Census]]</f>
        <v>0.55318734413965087</v>
      </c>
      <c r="J50" s="3">
        <f t="shared" si="1"/>
        <v>249.68055555555554</v>
      </c>
      <c r="K50" s="3">
        <f>SUM(Table3[[#This Row],[RN Hours (excl. Admin, DON)]], Table3[[#This Row],[LPN Hours (excl. Admin)]], Table3[[#This Row],[CNA Hours]], Table3[[#This Row],[NA TR Hours]], Table3[[#This Row],[Med Aide/Tech Hours]])</f>
        <v>236.43611111111113</v>
      </c>
      <c r="L50" s="3">
        <f>SUM(Table3[[#This Row],[RN Hours (excl. Admin, DON)]:[RN DON Hours]])</f>
        <v>52.680555555555557</v>
      </c>
      <c r="M50" s="3">
        <v>39.43611111111111</v>
      </c>
      <c r="N50" s="3">
        <v>7.822222222222222</v>
      </c>
      <c r="O50" s="3">
        <v>5.4222222222222225</v>
      </c>
      <c r="P50" s="3">
        <f>SUM(Table3[[#This Row],[LPN Hours (excl. Admin)]:[LPN Admin Hours]])</f>
        <v>55.62222222222222</v>
      </c>
      <c r="Q50" s="3">
        <v>55.62222222222222</v>
      </c>
      <c r="R50" s="3">
        <v>0</v>
      </c>
      <c r="S50" s="3">
        <f>SUM(Table3[[#This Row],[CNA Hours]], Table3[[#This Row],[NA TR Hours]], Table3[[#This Row],[Med Aide/Tech Hours]])</f>
        <v>141.37777777777777</v>
      </c>
      <c r="T50" s="3">
        <v>126.13611111111111</v>
      </c>
      <c r="U50" s="3">
        <v>15.241666666666667</v>
      </c>
      <c r="V50" s="3">
        <v>0</v>
      </c>
      <c r="W50" s="3">
        <f>SUM(Table3[[#This Row],[RN Hours Contract]:[Med Aide Hours Contract]])</f>
        <v>36.950000000000003</v>
      </c>
      <c r="X50" s="3">
        <v>0.30833333333333335</v>
      </c>
      <c r="Y50" s="3">
        <v>0</v>
      </c>
      <c r="Z50" s="3">
        <v>0</v>
      </c>
      <c r="AA50" s="3">
        <v>6.3305555555555557</v>
      </c>
      <c r="AB50" s="3">
        <v>0</v>
      </c>
      <c r="AC50" s="3">
        <v>30.31111111111111</v>
      </c>
      <c r="AD50" s="3">
        <v>0</v>
      </c>
      <c r="AE50" s="3">
        <v>0</v>
      </c>
      <c r="AF50" t="s">
        <v>48</v>
      </c>
      <c r="AG50" s="13">
        <v>1</v>
      </c>
      <c r="AQ50"/>
    </row>
    <row r="51" spans="1:43" x14ac:dyDescent="0.2">
      <c r="A51" t="s">
        <v>208</v>
      </c>
      <c r="B51" t="s">
        <v>258</v>
      </c>
      <c r="C51" t="s">
        <v>444</v>
      </c>
      <c r="D51" t="s">
        <v>518</v>
      </c>
      <c r="E51" s="3">
        <v>82.13333333333334</v>
      </c>
      <c r="F51" s="3">
        <f>Table3[[#This Row],[Total Hours Nurse Staffing]]/Table3[[#This Row],[MDS Census]]</f>
        <v>4.9876961580086574</v>
      </c>
      <c r="G51" s="3">
        <f>Table3[[#This Row],[Total Direct Care Staff Hours]]/Table3[[#This Row],[MDS Census]]</f>
        <v>4.8443655303030297</v>
      </c>
      <c r="H51" s="3">
        <f>Table3[[#This Row],[Total RN Hours (w/ Admin, DON)]]/Table3[[#This Row],[MDS Census]]</f>
        <v>0.80421401515151503</v>
      </c>
      <c r="I51" s="3">
        <f>Table3[[#This Row],[RN Hours (excl. Admin, DON)]]/Table3[[#This Row],[MDS Census]]</f>
        <v>0.66088338744588748</v>
      </c>
      <c r="J51" s="3">
        <f t="shared" si="1"/>
        <v>409.6561111111111</v>
      </c>
      <c r="K51" s="3">
        <f>SUM(Table3[[#This Row],[RN Hours (excl. Admin, DON)]], Table3[[#This Row],[LPN Hours (excl. Admin)]], Table3[[#This Row],[CNA Hours]], Table3[[#This Row],[NA TR Hours]], Table3[[#This Row],[Med Aide/Tech Hours]])</f>
        <v>397.88388888888886</v>
      </c>
      <c r="L51" s="3">
        <f>SUM(Table3[[#This Row],[RN Hours (excl. Admin, DON)]:[RN DON Hours]])</f>
        <v>66.052777777777777</v>
      </c>
      <c r="M51" s="3">
        <v>54.280555555555559</v>
      </c>
      <c r="N51" s="3">
        <v>5.9944444444444445</v>
      </c>
      <c r="O51" s="3">
        <v>5.7777777777777777</v>
      </c>
      <c r="P51" s="3">
        <f>SUM(Table3[[#This Row],[LPN Hours (excl. Admin)]:[LPN Admin Hours]])</f>
        <v>117.06722222222221</v>
      </c>
      <c r="Q51" s="3">
        <v>117.06722222222221</v>
      </c>
      <c r="R51" s="3">
        <v>0</v>
      </c>
      <c r="S51" s="3">
        <f>SUM(Table3[[#This Row],[CNA Hours]], Table3[[#This Row],[NA TR Hours]], Table3[[#This Row],[Med Aide/Tech Hours]])</f>
        <v>226.5361111111111</v>
      </c>
      <c r="T51" s="3">
        <v>226.5361111111111</v>
      </c>
      <c r="U51" s="3">
        <v>0</v>
      </c>
      <c r="V51" s="3">
        <v>0</v>
      </c>
      <c r="W51" s="3">
        <f>SUM(Table3[[#This Row],[RN Hours Contract]:[Med Aide Hours Contract]])</f>
        <v>16.25611111111111</v>
      </c>
      <c r="X51" s="3">
        <v>0.26666666666666666</v>
      </c>
      <c r="Y51" s="3">
        <v>0</v>
      </c>
      <c r="Z51" s="3">
        <v>0</v>
      </c>
      <c r="AA51" s="3">
        <v>15.989444444444445</v>
      </c>
      <c r="AB51" s="3">
        <v>0</v>
      </c>
      <c r="AC51" s="3">
        <v>0</v>
      </c>
      <c r="AD51" s="3">
        <v>0</v>
      </c>
      <c r="AE51" s="3">
        <v>0</v>
      </c>
      <c r="AF51" t="s">
        <v>49</v>
      </c>
      <c r="AG51" s="13">
        <v>1</v>
      </c>
      <c r="AQ51"/>
    </row>
    <row r="52" spans="1:43" x14ac:dyDescent="0.2">
      <c r="A52" t="s">
        <v>208</v>
      </c>
      <c r="B52" t="s">
        <v>259</v>
      </c>
      <c r="C52" t="s">
        <v>461</v>
      </c>
      <c r="D52" t="s">
        <v>517</v>
      </c>
      <c r="E52" s="3">
        <v>68.233333333333334</v>
      </c>
      <c r="F52" s="3">
        <f>Table3[[#This Row],[Total Hours Nurse Staffing]]/Table3[[#This Row],[MDS Census]]</f>
        <v>3.1432177169842044</v>
      </c>
      <c r="G52" s="3">
        <f>Table3[[#This Row],[Total Direct Care Staff Hours]]/Table3[[#This Row],[MDS Census]]</f>
        <v>2.9631167562286271</v>
      </c>
      <c r="H52" s="3">
        <f>Table3[[#This Row],[Total RN Hours (w/ Admin, DON)]]/Table3[[#This Row],[MDS Census]]</f>
        <v>0.61459859957661611</v>
      </c>
      <c r="I52" s="3">
        <f>Table3[[#This Row],[RN Hours (excl. Admin, DON)]]/Table3[[#This Row],[MDS Census]]</f>
        <v>0.43698094772838297</v>
      </c>
      <c r="J52" s="3">
        <f t="shared" si="1"/>
        <v>214.47222222222223</v>
      </c>
      <c r="K52" s="3">
        <f>SUM(Table3[[#This Row],[RN Hours (excl. Admin, DON)]], Table3[[#This Row],[LPN Hours (excl. Admin)]], Table3[[#This Row],[CNA Hours]], Table3[[#This Row],[NA TR Hours]], Table3[[#This Row],[Med Aide/Tech Hours]])</f>
        <v>202.18333333333334</v>
      </c>
      <c r="L52" s="3">
        <f>SUM(Table3[[#This Row],[RN Hours (excl. Admin, DON)]:[RN DON Hours]])</f>
        <v>41.93611111111111</v>
      </c>
      <c r="M52" s="3">
        <v>29.816666666666666</v>
      </c>
      <c r="N52" s="3">
        <v>6.5194444444444448</v>
      </c>
      <c r="O52" s="3">
        <v>5.6</v>
      </c>
      <c r="P52" s="3">
        <f>SUM(Table3[[#This Row],[LPN Hours (excl. Admin)]:[LPN Admin Hours]])</f>
        <v>49.319444444444443</v>
      </c>
      <c r="Q52" s="3">
        <v>49.15</v>
      </c>
      <c r="R52" s="3">
        <v>0.16944444444444445</v>
      </c>
      <c r="S52" s="3">
        <f>SUM(Table3[[#This Row],[CNA Hours]], Table3[[#This Row],[NA TR Hours]], Table3[[#This Row],[Med Aide/Tech Hours]])</f>
        <v>123.21666666666667</v>
      </c>
      <c r="T52" s="3">
        <v>122.375</v>
      </c>
      <c r="U52" s="3">
        <v>0.84166666666666667</v>
      </c>
      <c r="V52" s="3">
        <v>0</v>
      </c>
      <c r="W52" s="3">
        <f>SUM(Table3[[#This Row],[RN Hours Contract]:[Med Aide Hours Contract]])</f>
        <v>0</v>
      </c>
      <c r="X52" s="3">
        <v>0</v>
      </c>
      <c r="Y52" s="3">
        <v>0</v>
      </c>
      <c r="Z52" s="3">
        <v>0</v>
      </c>
      <c r="AA52" s="3">
        <v>0</v>
      </c>
      <c r="AB52" s="3">
        <v>0</v>
      </c>
      <c r="AC52" s="3">
        <v>0</v>
      </c>
      <c r="AD52" s="3">
        <v>0</v>
      </c>
      <c r="AE52" s="3">
        <v>0</v>
      </c>
      <c r="AF52" t="s">
        <v>50</v>
      </c>
      <c r="AG52" s="13">
        <v>1</v>
      </c>
      <c r="AQ52"/>
    </row>
    <row r="53" spans="1:43" x14ac:dyDescent="0.2">
      <c r="A53" t="s">
        <v>208</v>
      </c>
      <c r="B53" t="s">
        <v>260</v>
      </c>
      <c r="C53" t="s">
        <v>436</v>
      </c>
      <c r="D53" t="s">
        <v>518</v>
      </c>
      <c r="E53" s="3">
        <v>81.188888888888883</v>
      </c>
      <c r="F53" s="3">
        <f>Table3[[#This Row],[Total Hours Nurse Staffing]]/Table3[[#This Row],[MDS Census]]</f>
        <v>3.4660435199124131</v>
      </c>
      <c r="G53" s="3">
        <f>Table3[[#This Row],[Total Direct Care Staff Hours]]/Table3[[#This Row],[MDS Census]]</f>
        <v>3.2299000957985493</v>
      </c>
      <c r="H53" s="3">
        <f>Table3[[#This Row],[Total RN Hours (w/ Admin, DON)]]/Table3[[#This Row],[MDS Census]]</f>
        <v>0.52148624606541683</v>
      </c>
      <c r="I53" s="3">
        <f>Table3[[#This Row],[RN Hours (excl. Admin, DON)]]/Table3[[#This Row],[MDS Census]]</f>
        <v>0.34901464349254141</v>
      </c>
      <c r="J53" s="3">
        <f t="shared" si="1"/>
        <v>281.40422222222224</v>
      </c>
      <c r="K53" s="3">
        <f>SUM(Table3[[#This Row],[RN Hours (excl. Admin, DON)]], Table3[[#This Row],[LPN Hours (excl. Admin)]], Table3[[#This Row],[CNA Hours]], Table3[[#This Row],[NA TR Hours]], Table3[[#This Row],[Med Aide/Tech Hours]])</f>
        <v>262.23199999999997</v>
      </c>
      <c r="L53" s="3">
        <f>SUM(Table3[[#This Row],[RN Hours (excl. Admin, DON)]:[RN DON Hours]])</f>
        <v>42.338888888888896</v>
      </c>
      <c r="M53" s="3">
        <v>28.336111111111112</v>
      </c>
      <c r="N53" s="3">
        <v>8.4916666666666671</v>
      </c>
      <c r="O53" s="3">
        <v>5.5111111111111111</v>
      </c>
      <c r="P53" s="3">
        <f>SUM(Table3[[#This Row],[LPN Hours (excl. Admin)]:[LPN Admin Hours]])</f>
        <v>87.544444444444451</v>
      </c>
      <c r="Q53" s="3">
        <v>82.375</v>
      </c>
      <c r="R53" s="3">
        <v>5.1694444444444443</v>
      </c>
      <c r="S53" s="3">
        <f>SUM(Table3[[#This Row],[CNA Hours]], Table3[[#This Row],[NA TR Hours]], Table3[[#This Row],[Med Aide/Tech Hours]])</f>
        <v>151.52088888888889</v>
      </c>
      <c r="T53" s="3">
        <v>151.52088888888889</v>
      </c>
      <c r="U53" s="3">
        <v>0</v>
      </c>
      <c r="V53" s="3">
        <v>0</v>
      </c>
      <c r="W53" s="3">
        <f>SUM(Table3[[#This Row],[RN Hours Contract]:[Med Aide Hours Contract]])</f>
        <v>5.8888888888888893</v>
      </c>
      <c r="X53" s="3">
        <v>0</v>
      </c>
      <c r="Y53" s="3">
        <v>1.825</v>
      </c>
      <c r="Z53" s="3">
        <v>0</v>
      </c>
      <c r="AA53" s="3">
        <v>1.0416666666666667</v>
      </c>
      <c r="AB53" s="3">
        <v>0</v>
      </c>
      <c r="AC53" s="3">
        <v>3.0222222222222221</v>
      </c>
      <c r="AD53" s="3">
        <v>0</v>
      </c>
      <c r="AE53" s="3">
        <v>0</v>
      </c>
      <c r="AF53" t="s">
        <v>51</v>
      </c>
      <c r="AG53" s="13">
        <v>1</v>
      </c>
      <c r="AQ53"/>
    </row>
    <row r="54" spans="1:43" x14ac:dyDescent="0.2">
      <c r="A54" t="s">
        <v>208</v>
      </c>
      <c r="B54" t="s">
        <v>261</v>
      </c>
      <c r="C54" t="s">
        <v>462</v>
      </c>
      <c r="D54" t="s">
        <v>519</v>
      </c>
      <c r="E54" s="3">
        <v>59.2</v>
      </c>
      <c r="F54" s="3">
        <f>Table3[[#This Row],[Total Hours Nurse Staffing]]/Table3[[#This Row],[MDS Census]]</f>
        <v>4.1964827327327328</v>
      </c>
      <c r="G54" s="3">
        <f>Table3[[#This Row],[Total Direct Care Staff Hours]]/Table3[[#This Row],[MDS Census]]</f>
        <v>3.9934046546546544</v>
      </c>
      <c r="H54" s="3">
        <f>Table3[[#This Row],[Total RN Hours (w/ Admin, DON)]]/Table3[[#This Row],[MDS Census]]</f>
        <v>1.0401482732732732</v>
      </c>
      <c r="I54" s="3">
        <f>Table3[[#This Row],[RN Hours (excl. Admin, DON)]]/Table3[[#This Row],[MDS Census]]</f>
        <v>0.8370701951951951</v>
      </c>
      <c r="J54" s="3">
        <f t="shared" si="1"/>
        <v>248.43177777777777</v>
      </c>
      <c r="K54" s="3">
        <f>SUM(Table3[[#This Row],[RN Hours (excl. Admin, DON)]], Table3[[#This Row],[LPN Hours (excl. Admin)]], Table3[[#This Row],[CNA Hours]], Table3[[#This Row],[NA TR Hours]], Table3[[#This Row],[Med Aide/Tech Hours]])</f>
        <v>236.40955555555556</v>
      </c>
      <c r="L54" s="3">
        <f>SUM(Table3[[#This Row],[RN Hours (excl. Admin, DON)]:[RN DON Hours]])</f>
        <v>61.576777777777778</v>
      </c>
      <c r="M54" s="3">
        <v>49.554555555555552</v>
      </c>
      <c r="N54" s="3">
        <v>5.3508888888888881</v>
      </c>
      <c r="O54" s="3">
        <v>6.671333333333334</v>
      </c>
      <c r="P54" s="3">
        <f>SUM(Table3[[#This Row],[LPN Hours (excl. Admin)]:[LPN Admin Hours]])</f>
        <v>26.934888888888889</v>
      </c>
      <c r="Q54" s="3">
        <v>26.934888888888889</v>
      </c>
      <c r="R54" s="3">
        <v>0</v>
      </c>
      <c r="S54" s="3">
        <f>SUM(Table3[[#This Row],[CNA Hours]], Table3[[#This Row],[NA TR Hours]], Table3[[#This Row],[Med Aide/Tech Hours]])</f>
        <v>159.92011111111111</v>
      </c>
      <c r="T54" s="3">
        <v>159.92011111111111</v>
      </c>
      <c r="U54" s="3">
        <v>0</v>
      </c>
      <c r="V54" s="3">
        <v>0</v>
      </c>
      <c r="W54" s="3">
        <f>SUM(Table3[[#This Row],[RN Hours Contract]:[Med Aide Hours Contract]])</f>
        <v>0</v>
      </c>
      <c r="X54" s="3">
        <v>0</v>
      </c>
      <c r="Y54" s="3">
        <v>0</v>
      </c>
      <c r="Z54" s="3">
        <v>0</v>
      </c>
      <c r="AA54" s="3">
        <v>0</v>
      </c>
      <c r="AB54" s="3">
        <v>0</v>
      </c>
      <c r="AC54" s="3">
        <v>0</v>
      </c>
      <c r="AD54" s="3">
        <v>0</v>
      </c>
      <c r="AE54" s="3">
        <v>0</v>
      </c>
      <c r="AF54" t="s">
        <v>52</v>
      </c>
      <c r="AG54" s="13">
        <v>1</v>
      </c>
      <c r="AQ54"/>
    </row>
    <row r="55" spans="1:43" x14ac:dyDescent="0.2">
      <c r="A55" t="s">
        <v>208</v>
      </c>
      <c r="B55" t="s">
        <v>262</v>
      </c>
      <c r="C55" t="s">
        <v>463</v>
      </c>
      <c r="D55" t="s">
        <v>517</v>
      </c>
      <c r="E55" s="3">
        <v>62.366666666666667</v>
      </c>
      <c r="F55" s="3">
        <f>Table3[[#This Row],[Total Hours Nurse Staffing]]/Table3[[#This Row],[MDS Census]]</f>
        <v>5.7441207910208449</v>
      </c>
      <c r="G55" s="3">
        <f>Table3[[#This Row],[Total Direct Care Staff Hours]]/Table3[[#This Row],[MDS Census]]</f>
        <v>5.5448512381970421</v>
      </c>
      <c r="H55" s="3">
        <f>Table3[[#This Row],[Total RN Hours (w/ Admin, DON)]]/Table3[[#This Row],[MDS Census]]</f>
        <v>1.935774095848922</v>
      </c>
      <c r="I55" s="3">
        <f>Table3[[#This Row],[RN Hours (excl. Admin, DON)]]/Table3[[#This Row],[MDS Census]]</f>
        <v>1.7365045430251203</v>
      </c>
      <c r="J55" s="3">
        <f t="shared" si="1"/>
        <v>358.24166666666667</v>
      </c>
      <c r="K55" s="3">
        <f>SUM(Table3[[#This Row],[RN Hours (excl. Admin, DON)]], Table3[[#This Row],[LPN Hours (excl. Admin)]], Table3[[#This Row],[CNA Hours]], Table3[[#This Row],[NA TR Hours]], Table3[[#This Row],[Med Aide/Tech Hours]])</f>
        <v>345.81388888888887</v>
      </c>
      <c r="L55" s="3">
        <f>SUM(Table3[[#This Row],[RN Hours (excl. Admin, DON)]:[RN DON Hours]])</f>
        <v>120.72777777777777</v>
      </c>
      <c r="M55" s="3">
        <v>108.3</v>
      </c>
      <c r="N55" s="3">
        <v>7.0944444444444441</v>
      </c>
      <c r="O55" s="3">
        <v>5.333333333333333</v>
      </c>
      <c r="P55" s="3">
        <f>SUM(Table3[[#This Row],[LPN Hours (excl. Admin)]:[LPN Admin Hours]])</f>
        <v>15.344444444444445</v>
      </c>
      <c r="Q55" s="3">
        <v>15.344444444444445</v>
      </c>
      <c r="R55" s="3">
        <v>0</v>
      </c>
      <c r="S55" s="3">
        <f>SUM(Table3[[#This Row],[CNA Hours]], Table3[[#This Row],[NA TR Hours]], Table3[[#This Row],[Med Aide/Tech Hours]])</f>
        <v>222.16944444444445</v>
      </c>
      <c r="T55" s="3">
        <v>222.16944444444445</v>
      </c>
      <c r="U55" s="3">
        <v>0</v>
      </c>
      <c r="V55" s="3">
        <v>0</v>
      </c>
      <c r="W55" s="3">
        <f>SUM(Table3[[#This Row],[RN Hours Contract]:[Med Aide Hours Contract]])</f>
        <v>0</v>
      </c>
      <c r="X55" s="3">
        <v>0</v>
      </c>
      <c r="Y55" s="3">
        <v>0</v>
      </c>
      <c r="Z55" s="3">
        <v>0</v>
      </c>
      <c r="AA55" s="3">
        <v>0</v>
      </c>
      <c r="AB55" s="3">
        <v>0</v>
      </c>
      <c r="AC55" s="3">
        <v>0</v>
      </c>
      <c r="AD55" s="3">
        <v>0</v>
      </c>
      <c r="AE55" s="3">
        <v>0</v>
      </c>
      <c r="AF55" t="s">
        <v>53</v>
      </c>
      <c r="AG55" s="13">
        <v>1</v>
      </c>
      <c r="AQ55"/>
    </row>
    <row r="56" spans="1:43" x14ac:dyDescent="0.2">
      <c r="A56" t="s">
        <v>208</v>
      </c>
      <c r="B56" t="s">
        <v>263</v>
      </c>
      <c r="C56" t="s">
        <v>444</v>
      </c>
      <c r="D56" t="s">
        <v>518</v>
      </c>
      <c r="E56" s="3">
        <v>95.733333333333334</v>
      </c>
      <c r="F56" s="3">
        <f>Table3[[#This Row],[Total Hours Nurse Staffing]]/Table3[[#This Row],[MDS Census]]</f>
        <v>3.9851729340761377</v>
      </c>
      <c r="G56" s="3">
        <f>Table3[[#This Row],[Total Direct Care Staff Hours]]/Table3[[#This Row],[MDS Census]]</f>
        <v>3.410515320334262</v>
      </c>
      <c r="H56" s="3">
        <f>Table3[[#This Row],[Total RN Hours (w/ Admin, DON)]]/Table3[[#This Row],[MDS Census]]</f>
        <v>0.77257428040854226</v>
      </c>
      <c r="I56" s="3">
        <f>Table3[[#This Row],[RN Hours (excl. Admin, DON)]]/Table3[[#This Row],[MDS Census]]</f>
        <v>0.22957288765088207</v>
      </c>
      <c r="J56" s="3">
        <f t="shared" si="1"/>
        <v>381.51388888888891</v>
      </c>
      <c r="K56" s="3">
        <f>SUM(Table3[[#This Row],[RN Hours (excl. Admin, DON)]], Table3[[#This Row],[LPN Hours (excl. Admin)]], Table3[[#This Row],[CNA Hours]], Table3[[#This Row],[NA TR Hours]], Table3[[#This Row],[Med Aide/Tech Hours]])</f>
        <v>326.5</v>
      </c>
      <c r="L56" s="3">
        <f>SUM(Table3[[#This Row],[RN Hours (excl. Admin, DON)]:[RN DON Hours]])</f>
        <v>73.961111111111109</v>
      </c>
      <c r="M56" s="3">
        <v>21.977777777777778</v>
      </c>
      <c r="N56" s="3">
        <v>46.738888888888887</v>
      </c>
      <c r="O56" s="3">
        <v>5.2444444444444445</v>
      </c>
      <c r="P56" s="3">
        <f>SUM(Table3[[#This Row],[LPN Hours (excl. Admin)]:[LPN Admin Hours]])</f>
        <v>101.68055555555556</v>
      </c>
      <c r="Q56" s="3">
        <v>98.65</v>
      </c>
      <c r="R56" s="3">
        <v>3.0305555555555554</v>
      </c>
      <c r="S56" s="3">
        <f>SUM(Table3[[#This Row],[CNA Hours]], Table3[[#This Row],[NA TR Hours]], Table3[[#This Row],[Med Aide/Tech Hours]])</f>
        <v>205.87222222222223</v>
      </c>
      <c r="T56" s="3">
        <v>205.87222222222223</v>
      </c>
      <c r="U56" s="3">
        <v>0</v>
      </c>
      <c r="V56" s="3">
        <v>0</v>
      </c>
      <c r="W56" s="3">
        <f>SUM(Table3[[#This Row],[RN Hours Contract]:[Med Aide Hours Contract]])</f>
        <v>17.066666666666666</v>
      </c>
      <c r="X56" s="3">
        <v>17.066666666666666</v>
      </c>
      <c r="Y56" s="3">
        <v>0</v>
      </c>
      <c r="Z56" s="3">
        <v>0</v>
      </c>
      <c r="AA56" s="3">
        <v>0</v>
      </c>
      <c r="AB56" s="3">
        <v>0</v>
      </c>
      <c r="AC56" s="3">
        <v>0</v>
      </c>
      <c r="AD56" s="3">
        <v>0</v>
      </c>
      <c r="AE56" s="3">
        <v>0</v>
      </c>
      <c r="AF56" t="s">
        <v>54</v>
      </c>
      <c r="AG56" s="13">
        <v>1</v>
      </c>
      <c r="AQ56"/>
    </row>
    <row r="57" spans="1:43" x14ac:dyDescent="0.2">
      <c r="A57" t="s">
        <v>208</v>
      </c>
      <c r="B57" t="s">
        <v>264</v>
      </c>
      <c r="C57" t="s">
        <v>464</v>
      </c>
      <c r="D57" t="s">
        <v>517</v>
      </c>
      <c r="E57" s="3">
        <v>116.07777777777778</v>
      </c>
      <c r="F57" s="3">
        <f>Table3[[#This Row],[Total Hours Nurse Staffing]]/Table3[[#This Row],[MDS Census]]</f>
        <v>3.3697472958744128</v>
      </c>
      <c r="G57" s="3">
        <f>Table3[[#This Row],[Total Direct Care Staff Hours]]/Table3[[#This Row],[MDS Census]]</f>
        <v>3.1874700871063459</v>
      </c>
      <c r="H57" s="3">
        <f>Table3[[#This Row],[Total RN Hours (w/ Admin, DON)]]/Table3[[#This Row],[MDS Census]]</f>
        <v>0.4369436201780415</v>
      </c>
      <c r="I57" s="3">
        <f>Table3[[#This Row],[RN Hours (excl. Admin, DON)]]/Table3[[#This Row],[MDS Census]]</f>
        <v>0.29398391882837177</v>
      </c>
      <c r="J57" s="3">
        <f t="shared" si="1"/>
        <v>391.15277777777771</v>
      </c>
      <c r="K57" s="3">
        <f>SUM(Table3[[#This Row],[RN Hours (excl. Admin, DON)]], Table3[[#This Row],[LPN Hours (excl. Admin)]], Table3[[#This Row],[CNA Hours]], Table3[[#This Row],[NA TR Hours]], Table3[[#This Row],[Med Aide/Tech Hours]])</f>
        <v>369.99444444444441</v>
      </c>
      <c r="L57" s="3">
        <f>SUM(Table3[[#This Row],[RN Hours (excl. Admin, DON)]:[RN DON Hours]])</f>
        <v>50.719444444444441</v>
      </c>
      <c r="M57" s="3">
        <v>34.125</v>
      </c>
      <c r="N57" s="3">
        <v>10.916666666666666</v>
      </c>
      <c r="O57" s="3">
        <v>5.677777777777778</v>
      </c>
      <c r="P57" s="3">
        <f>SUM(Table3[[#This Row],[LPN Hours (excl. Admin)]:[LPN Admin Hours]])</f>
        <v>101.02222222222221</v>
      </c>
      <c r="Q57" s="3">
        <v>96.458333333333329</v>
      </c>
      <c r="R57" s="3">
        <v>4.5638888888888891</v>
      </c>
      <c r="S57" s="3">
        <f>SUM(Table3[[#This Row],[CNA Hours]], Table3[[#This Row],[NA TR Hours]], Table3[[#This Row],[Med Aide/Tech Hours]])</f>
        <v>239.4111111111111</v>
      </c>
      <c r="T57" s="3">
        <v>239.4111111111111</v>
      </c>
      <c r="U57" s="3">
        <v>0</v>
      </c>
      <c r="V57" s="3">
        <v>0</v>
      </c>
      <c r="W57" s="3">
        <f>SUM(Table3[[#This Row],[RN Hours Contract]:[Med Aide Hours Contract]])</f>
        <v>6.7972222222222225</v>
      </c>
      <c r="X57" s="3">
        <v>0</v>
      </c>
      <c r="Y57" s="3">
        <v>0.25</v>
      </c>
      <c r="Z57" s="3">
        <v>0</v>
      </c>
      <c r="AA57" s="3">
        <v>6.5472222222222225</v>
      </c>
      <c r="AB57" s="3">
        <v>0</v>
      </c>
      <c r="AC57" s="3">
        <v>0</v>
      </c>
      <c r="AD57" s="3">
        <v>0</v>
      </c>
      <c r="AE57" s="3">
        <v>0</v>
      </c>
      <c r="AF57" t="s">
        <v>55</v>
      </c>
      <c r="AG57" s="13">
        <v>1</v>
      </c>
      <c r="AQ57"/>
    </row>
    <row r="58" spans="1:43" x14ac:dyDescent="0.2">
      <c r="A58" t="s">
        <v>208</v>
      </c>
      <c r="B58" t="s">
        <v>265</v>
      </c>
      <c r="C58" t="s">
        <v>465</v>
      </c>
      <c r="D58" t="s">
        <v>518</v>
      </c>
      <c r="E58" s="3">
        <v>66.2</v>
      </c>
      <c r="F58" s="3">
        <f>Table3[[#This Row],[Total Hours Nurse Staffing]]/Table3[[#This Row],[MDS Census]]</f>
        <v>3.2838872104733134</v>
      </c>
      <c r="G58" s="3">
        <f>Table3[[#This Row],[Total Direct Care Staff Hours]]/Table3[[#This Row],[MDS Census]]</f>
        <v>3.008392077878483</v>
      </c>
      <c r="H58" s="3">
        <f>Table3[[#This Row],[Total RN Hours (w/ Admin, DON)]]/Table3[[#This Row],[MDS Census]]</f>
        <v>0.54420946626384681</v>
      </c>
      <c r="I58" s="3">
        <f>Table3[[#This Row],[RN Hours (excl. Admin, DON)]]/Table3[[#This Row],[MDS Census]]</f>
        <v>0.31302450486740513</v>
      </c>
      <c r="J58" s="3">
        <f t="shared" si="1"/>
        <v>217.39333333333335</v>
      </c>
      <c r="K58" s="3">
        <f>SUM(Table3[[#This Row],[RN Hours (excl. Admin, DON)]], Table3[[#This Row],[LPN Hours (excl. Admin)]], Table3[[#This Row],[CNA Hours]], Table3[[#This Row],[NA TR Hours]], Table3[[#This Row],[Med Aide/Tech Hours]])</f>
        <v>199.15555555555557</v>
      </c>
      <c r="L58" s="3">
        <f>SUM(Table3[[#This Row],[RN Hours (excl. Admin, DON)]:[RN DON Hours]])</f>
        <v>36.026666666666664</v>
      </c>
      <c r="M58" s="3">
        <v>20.722222222222221</v>
      </c>
      <c r="N58" s="3">
        <v>10.682222222222221</v>
      </c>
      <c r="O58" s="3">
        <v>4.6222222222222218</v>
      </c>
      <c r="P58" s="3">
        <f>SUM(Table3[[#This Row],[LPN Hours (excl. Admin)]:[LPN Admin Hours]])</f>
        <v>69.327777777777783</v>
      </c>
      <c r="Q58" s="3">
        <v>66.394444444444446</v>
      </c>
      <c r="R58" s="3">
        <v>2.9333333333333331</v>
      </c>
      <c r="S58" s="3">
        <f>SUM(Table3[[#This Row],[CNA Hours]], Table3[[#This Row],[NA TR Hours]], Table3[[#This Row],[Med Aide/Tech Hours]])</f>
        <v>112.03888888888889</v>
      </c>
      <c r="T58" s="3">
        <v>112.03888888888889</v>
      </c>
      <c r="U58" s="3">
        <v>0</v>
      </c>
      <c r="V58" s="3">
        <v>0</v>
      </c>
      <c r="W58" s="3">
        <f>SUM(Table3[[#This Row],[RN Hours Contract]:[Med Aide Hours Contract]])</f>
        <v>26.343333333333334</v>
      </c>
      <c r="X58" s="3">
        <v>0</v>
      </c>
      <c r="Y58" s="3">
        <v>5.7933333333333348</v>
      </c>
      <c r="Z58" s="3">
        <v>0</v>
      </c>
      <c r="AA58" s="3">
        <v>6.4444444444444446</v>
      </c>
      <c r="AB58" s="3">
        <v>0</v>
      </c>
      <c r="AC58" s="3">
        <v>14.105555555555556</v>
      </c>
      <c r="AD58" s="3">
        <v>0</v>
      </c>
      <c r="AE58" s="3">
        <v>0</v>
      </c>
      <c r="AF58" t="s">
        <v>56</v>
      </c>
      <c r="AG58" s="13">
        <v>1</v>
      </c>
      <c r="AQ58"/>
    </row>
    <row r="59" spans="1:43" x14ac:dyDescent="0.2">
      <c r="A59" t="s">
        <v>208</v>
      </c>
      <c r="B59" t="s">
        <v>266</v>
      </c>
      <c r="C59" t="s">
        <v>466</v>
      </c>
      <c r="D59" t="s">
        <v>518</v>
      </c>
      <c r="E59" s="3">
        <v>192.22222222222223</v>
      </c>
      <c r="F59" s="3">
        <f>Table3[[#This Row],[Total Hours Nurse Staffing]]/Table3[[#This Row],[MDS Census]]</f>
        <v>3.0987999999999998</v>
      </c>
      <c r="G59" s="3">
        <f>Table3[[#This Row],[Total Direct Care Staff Hours]]/Table3[[#This Row],[MDS Census]]</f>
        <v>2.9186277456647396</v>
      </c>
      <c r="H59" s="3">
        <f>Table3[[#This Row],[Total RN Hours (w/ Admin, DON)]]/Table3[[#This Row],[MDS Census]]</f>
        <v>0.29858381502890174</v>
      </c>
      <c r="I59" s="3">
        <f>Table3[[#This Row],[RN Hours (excl. Admin, DON)]]/Table3[[#This Row],[MDS Census]]</f>
        <v>0.14654971098265895</v>
      </c>
      <c r="J59" s="3">
        <f t="shared" si="1"/>
        <v>595.65822222222221</v>
      </c>
      <c r="K59" s="3">
        <f>SUM(Table3[[#This Row],[RN Hours (excl. Admin, DON)]], Table3[[#This Row],[LPN Hours (excl. Admin)]], Table3[[#This Row],[CNA Hours]], Table3[[#This Row],[NA TR Hours]], Table3[[#This Row],[Med Aide/Tech Hours]])</f>
        <v>561.02511111111107</v>
      </c>
      <c r="L59" s="3">
        <f>SUM(Table3[[#This Row],[RN Hours (excl. Admin, DON)]:[RN DON Hours]])</f>
        <v>57.394444444444446</v>
      </c>
      <c r="M59" s="3">
        <v>28.170111111111112</v>
      </c>
      <c r="N59" s="3">
        <v>23.757666666666669</v>
      </c>
      <c r="O59" s="3">
        <v>5.4666666666666668</v>
      </c>
      <c r="P59" s="3">
        <f>SUM(Table3[[#This Row],[LPN Hours (excl. Admin)]:[LPN Admin Hours]])</f>
        <v>177.131</v>
      </c>
      <c r="Q59" s="3">
        <v>171.72222222222223</v>
      </c>
      <c r="R59" s="3">
        <v>5.4087777777777779</v>
      </c>
      <c r="S59" s="3">
        <f>SUM(Table3[[#This Row],[CNA Hours]], Table3[[#This Row],[NA TR Hours]], Table3[[#This Row],[Med Aide/Tech Hours]])</f>
        <v>361.13277777777779</v>
      </c>
      <c r="T59" s="3">
        <v>361.13277777777779</v>
      </c>
      <c r="U59" s="3">
        <v>0</v>
      </c>
      <c r="V59" s="3">
        <v>0</v>
      </c>
      <c r="W59" s="3">
        <f>SUM(Table3[[#This Row],[RN Hours Contract]:[Med Aide Hours Contract]])</f>
        <v>0.59444444444444444</v>
      </c>
      <c r="X59" s="3">
        <v>0</v>
      </c>
      <c r="Y59" s="3">
        <v>0</v>
      </c>
      <c r="Z59" s="3">
        <v>0</v>
      </c>
      <c r="AA59" s="3">
        <v>0</v>
      </c>
      <c r="AB59" s="3">
        <v>0</v>
      </c>
      <c r="AC59" s="3">
        <v>0.59444444444444444</v>
      </c>
      <c r="AD59" s="3">
        <v>0</v>
      </c>
      <c r="AE59" s="3">
        <v>0</v>
      </c>
      <c r="AF59" t="s">
        <v>57</v>
      </c>
      <c r="AG59" s="13">
        <v>1</v>
      </c>
      <c r="AQ59"/>
    </row>
    <row r="60" spans="1:43" x14ac:dyDescent="0.2">
      <c r="A60" t="s">
        <v>208</v>
      </c>
      <c r="B60" t="s">
        <v>267</v>
      </c>
      <c r="C60" t="s">
        <v>467</v>
      </c>
      <c r="D60" t="s">
        <v>517</v>
      </c>
      <c r="E60" s="3">
        <v>46.3</v>
      </c>
      <c r="F60" s="3">
        <f>Table3[[#This Row],[Total Hours Nurse Staffing]]/Table3[[#This Row],[MDS Census]]</f>
        <v>2.740220782337413</v>
      </c>
      <c r="G60" s="3">
        <f>Table3[[#This Row],[Total Direct Care Staff Hours]]/Table3[[#This Row],[MDS Census]]</f>
        <v>2.5375569954403647</v>
      </c>
      <c r="H60" s="3">
        <f>Table3[[#This Row],[Total RN Hours (w/ Admin, DON)]]/Table3[[#This Row],[MDS Census]]</f>
        <v>0.57763378929685627</v>
      </c>
      <c r="I60" s="3">
        <f>Table3[[#This Row],[RN Hours (excl. Admin, DON)]]/Table3[[#This Row],[MDS Census]]</f>
        <v>0.46964242860571154</v>
      </c>
      <c r="J60" s="3">
        <f t="shared" si="1"/>
        <v>126.87222222222222</v>
      </c>
      <c r="K60" s="3">
        <f>SUM(Table3[[#This Row],[RN Hours (excl. Admin, DON)]], Table3[[#This Row],[LPN Hours (excl. Admin)]], Table3[[#This Row],[CNA Hours]], Table3[[#This Row],[NA TR Hours]], Table3[[#This Row],[Med Aide/Tech Hours]])</f>
        <v>117.48888888888888</v>
      </c>
      <c r="L60" s="3">
        <f>SUM(Table3[[#This Row],[RN Hours (excl. Admin, DON)]:[RN DON Hours]])</f>
        <v>26.744444444444444</v>
      </c>
      <c r="M60" s="3">
        <v>21.744444444444444</v>
      </c>
      <c r="N60" s="3">
        <v>0</v>
      </c>
      <c r="O60" s="3">
        <v>5</v>
      </c>
      <c r="P60" s="3">
        <f>SUM(Table3[[#This Row],[LPN Hours (excl. Admin)]:[LPN Admin Hours]])</f>
        <v>20.722222222222221</v>
      </c>
      <c r="Q60" s="3">
        <v>16.338888888888889</v>
      </c>
      <c r="R60" s="3">
        <v>4.3833333333333337</v>
      </c>
      <c r="S60" s="3">
        <f>SUM(Table3[[#This Row],[CNA Hours]], Table3[[#This Row],[NA TR Hours]], Table3[[#This Row],[Med Aide/Tech Hours]])</f>
        <v>79.405555555555551</v>
      </c>
      <c r="T60" s="3">
        <v>79.405555555555551</v>
      </c>
      <c r="U60" s="3">
        <v>0</v>
      </c>
      <c r="V60" s="3">
        <v>0</v>
      </c>
      <c r="W60" s="3">
        <f>SUM(Table3[[#This Row],[RN Hours Contract]:[Med Aide Hours Contract]])</f>
        <v>0</v>
      </c>
      <c r="X60" s="3">
        <v>0</v>
      </c>
      <c r="Y60" s="3">
        <v>0</v>
      </c>
      <c r="Z60" s="3">
        <v>0</v>
      </c>
      <c r="AA60" s="3">
        <v>0</v>
      </c>
      <c r="AB60" s="3">
        <v>0</v>
      </c>
      <c r="AC60" s="3">
        <v>0</v>
      </c>
      <c r="AD60" s="3">
        <v>0</v>
      </c>
      <c r="AE60" s="3">
        <v>0</v>
      </c>
      <c r="AF60" t="s">
        <v>58</v>
      </c>
      <c r="AG60" s="13">
        <v>1</v>
      </c>
      <c r="AQ60"/>
    </row>
    <row r="61" spans="1:43" x14ac:dyDescent="0.2">
      <c r="A61" t="s">
        <v>208</v>
      </c>
      <c r="B61" t="s">
        <v>268</v>
      </c>
      <c r="C61" t="s">
        <v>468</v>
      </c>
      <c r="D61" t="s">
        <v>521</v>
      </c>
      <c r="E61" s="3">
        <v>40.766666666666666</v>
      </c>
      <c r="F61" s="3">
        <f>Table3[[#This Row],[Total Hours Nurse Staffing]]/Table3[[#This Row],[MDS Census]]</f>
        <v>3.6949441264649763</v>
      </c>
      <c r="G61" s="3">
        <f>Table3[[#This Row],[Total Direct Care Staff Hours]]/Table3[[#This Row],[MDS Census]]</f>
        <v>3.318683565004088</v>
      </c>
      <c r="H61" s="3">
        <f>Table3[[#This Row],[Total RN Hours (w/ Admin, DON)]]/Table3[[#This Row],[MDS Census]]</f>
        <v>1.3664486236031614</v>
      </c>
      <c r="I61" s="3">
        <f>Table3[[#This Row],[RN Hours (excl. Admin, DON)]]/Table3[[#This Row],[MDS Census]]</f>
        <v>1.0976424093758517</v>
      </c>
      <c r="J61" s="3">
        <f t="shared" si="1"/>
        <v>150.63055555555553</v>
      </c>
      <c r="K61" s="3">
        <f>SUM(Table3[[#This Row],[RN Hours (excl. Admin, DON)]], Table3[[#This Row],[LPN Hours (excl. Admin)]], Table3[[#This Row],[CNA Hours]], Table3[[#This Row],[NA TR Hours]], Table3[[#This Row],[Med Aide/Tech Hours]])</f>
        <v>135.29166666666666</v>
      </c>
      <c r="L61" s="3">
        <f>SUM(Table3[[#This Row],[RN Hours (excl. Admin, DON)]:[RN DON Hours]])</f>
        <v>55.705555555555549</v>
      </c>
      <c r="M61" s="3">
        <v>44.74722222222222</v>
      </c>
      <c r="N61" s="3">
        <v>5.6861111111111109</v>
      </c>
      <c r="O61" s="3">
        <v>5.2722222222222221</v>
      </c>
      <c r="P61" s="3">
        <f>SUM(Table3[[#This Row],[LPN Hours (excl. Admin)]:[LPN Admin Hours]])</f>
        <v>10.875</v>
      </c>
      <c r="Q61" s="3">
        <v>6.4944444444444445</v>
      </c>
      <c r="R61" s="3">
        <v>4.3805555555555555</v>
      </c>
      <c r="S61" s="3">
        <f>SUM(Table3[[#This Row],[CNA Hours]], Table3[[#This Row],[NA TR Hours]], Table3[[#This Row],[Med Aide/Tech Hours]])</f>
        <v>84.05</v>
      </c>
      <c r="T61" s="3">
        <v>75.99166666666666</v>
      </c>
      <c r="U61" s="3">
        <v>8.0583333333333336</v>
      </c>
      <c r="V61" s="3">
        <v>0</v>
      </c>
      <c r="W61" s="3">
        <f>SUM(Table3[[#This Row],[RN Hours Contract]:[Med Aide Hours Contract]])</f>
        <v>2.0750000000000002</v>
      </c>
      <c r="X61" s="3">
        <v>2.0750000000000002</v>
      </c>
      <c r="Y61" s="3">
        <v>0</v>
      </c>
      <c r="Z61" s="3">
        <v>0</v>
      </c>
      <c r="AA61" s="3">
        <v>0</v>
      </c>
      <c r="AB61" s="3">
        <v>0</v>
      </c>
      <c r="AC61" s="3">
        <v>0</v>
      </c>
      <c r="AD61" s="3">
        <v>0</v>
      </c>
      <c r="AE61" s="3">
        <v>0</v>
      </c>
      <c r="AF61" t="s">
        <v>59</v>
      </c>
      <c r="AG61" s="13">
        <v>1</v>
      </c>
      <c r="AQ61"/>
    </row>
    <row r="62" spans="1:43" x14ac:dyDescent="0.2">
      <c r="A62" t="s">
        <v>208</v>
      </c>
      <c r="B62" t="s">
        <v>269</v>
      </c>
      <c r="C62" t="s">
        <v>469</v>
      </c>
      <c r="D62" t="s">
        <v>519</v>
      </c>
      <c r="E62" s="3">
        <v>27.844444444444445</v>
      </c>
      <c r="F62" s="3">
        <f>Table3[[#This Row],[Total Hours Nurse Staffing]]/Table3[[#This Row],[MDS Census]]</f>
        <v>4.5868395849960102</v>
      </c>
      <c r="G62" s="3">
        <f>Table3[[#This Row],[Total Direct Care Staff Hours]]/Table3[[#This Row],[MDS Census]]</f>
        <v>4.1895131683958509</v>
      </c>
      <c r="H62" s="3">
        <f>Table3[[#This Row],[Total RN Hours (w/ Admin, DON)]]/Table3[[#This Row],[MDS Census]]</f>
        <v>1.4528132482043099</v>
      </c>
      <c r="I62" s="3">
        <f>Table3[[#This Row],[RN Hours (excl. Admin, DON)]]/Table3[[#This Row],[MDS Census]]</f>
        <v>1.0554868316041501</v>
      </c>
      <c r="J62" s="3">
        <f t="shared" si="1"/>
        <v>127.71800000000002</v>
      </c>
      <c r="K62" s="3">
        <f>SUM(Table3[[#This Row],[RN Hours (excl. Admin, DON)]], Table3[[#This Row],[LPN Hours (excl. Admin)]], Table3[[#This Row],[CNA Hours]], Table3[[#This Row],[NA TR Hours]], Table3[[#This Row],[Med Aide/Tech Hours]])</f>
        <v>116.65466666666669</v>
      </c>
      <c r="L62" s="3">
        <f>SUM(Table3[[#This Row],[RN Hours (excl. Admin, DON)]:[RN DON Hours]])</f>
        <v>40.452777777777783</v>
      </c>
      <c r="M62" s="3">
        <v>29.389444444444447</v>
      </c>
      <c r="N62" s="3">
        <v>5.4633333333333329</v>
      </c>
      <c r="O62" s="3">
        <v>5.6</v>
      </c>
      <c r="P62" s="3">
        <f>SUM(Table3[[#This Row],[LPN Hours (excl. Admin)]:[LPN Admin Hours]])</f>
        <v>17.493333333333336</v>
      </c>
      <c r="Q62" s="3">
        <v>17.493333333333336</v>
      </c>
      <c r="R62" s="3">
        <v>0</v>
      </c>
      <c r="S62" s="3">
        <f>SUM(Table3[[#This Row],[CNA Hours]], Table3[[#This Row],[NA TR Hours]], Table3[[#This Row],[Med Aide/Tech Hours]])</f>
        <v>69.771888888888896</v>
      </c>
      <c r="T62" s="3">
        <v>69.771888888888896</v>
      </c>
      <c r="U62" s="3">
        <v>0</v>
      </c>
      <c r="V62" s="3">
        <v>0</v>
      </c>
      <c r="W62" s="3">
        <f>SUM(Table3[[#This Row],[RN Hours Contract]:[Med Aide Hours Contract]])</f>
        <v>1.6861111111111111</v>
      </c>
      <c r="X62" s="3">
        <v>1.6861111111111111</v>
      </c>
      <c r="Y62" s="3">
        <v>0</v>
      </c>
      <c r="Z62" s="3">
        <v>0</v>
      </c>
      <c r="AA62" s="3">
        <v>0</v>
      </c>
      <c r="AB62" s="3">
        <v>0</v>
      </c>
      <c r="AC62" s="3">
        <v>0</v>
      </c>
      <c r="AD62" s="3">
        <v>0</v>
      </c>
      <c r="AE62" s="3">
        <v>0</v>
      </c>
      <c r="AF62" t="s">
        <v>60</v>
      </c>
      <c r="AG62" s="13">
        <v>1</v>
      </c>
      <c r="AQ62"/>
    </row>
    <row r="63" spans="1:43" x14ac:dyDescent="0.2">
      <c r="A63" t="s">
        <v>208</v>
      </c>
      <c r="B63" t="s">
        <v>270</v>
      </c>
      <c r="C63" t="s">
        <v>433</v>
      </c>
      <c r="D63" t="s">
        <v>518</v>
      </c>
      <c r="E63" s="3">
        <v>103.34444444444445</v>
      </c>
      <c r="F63" s="3">
        <f>Table3[[#This Row],[Total Hours Nurse Staffing]]/Table3[[#This Row],[MDS Census]]</f>
        <v>3.5681937426083215</v>
      </c>
      <c r="G63" s="3">
        <f>Table3[[#This Row],[Total Direct Care Staff Hours]]/Table3[[#This Row],[MDS Census]]</f>
        <v>3.3370497795935918</v>
      </c>
      <c r="H63" s="3">
        <f>Table3[[#This Row],[Total RN Hours (w/ Admin, DON)]]/Table3[[#This Row],[MDS Census]]</f>
        <v>0.53097623911407377</v>
      </c>
      <c r="I63" s="3">
        <f>Table3[[#This Row],[RN Hours (excl. Admin, DON)]]/Table3[[#This Row],[MDS Census]]</f>
        <v>0.30138372218041071</v>
      </c>
      <c r="J63" s="3">
        <f t="shared" si="1"/>
        <v>368.75299999999999</v>
      </c>
      <c r="K63" s="3">
        <f>SUM(Table3[[#This Row],[RN Hours (excl. Admin, DON)]], Table3[[#This Row],[LPN Hours (excl. Admin)]], Table3[[#This Row],[CNA Hours]], Table3[[#This Row],[NA TR Hours]], Table3[[#This Row],[Med Aide/Tech Hours]])</f>
        <v>344.86555555555555</v>
      </c>
      <c r="L63" s="3">
        <f>SUM(Table3[[#This Row],[RN Hours (excl. Admin, DON)]:[RN DON Hours]])</f>
        <v>54.873444444444445</v>
      </c>
      <c r="M63" s="3">
        <v>31.146333333333335</v>
      </c>
      <c r="N63" s="3">
        <v>18.749333333333329</v>
      </c>
      <c r="O63" s="3">
        <v>4.9777777777777779</v>
      </c>
      <c r="P63" s="3">
        <f>SUM(Table3[[#This Row],[LPN Hours (excl. Admin)]:[LPN Admin Hours]])</f>
        <v>105.11666666666666</v>
      </c>
      <c r="Q63" s="3">
        <v>104.95633333333333</v>
      </c>
      <c r="R63" s="3">
        <v>0.16033333333333333</v>
      </c>
      <c r="S63" s="3">
        <f>SUM(Table3[[#This Row],[CNA Hours]], Table3[[#This Row],[NA TR Hours]], Table3[[#This Row],[Med Aide/Tech Hours]])</f>
        <v>208.76288888888888</v>
      </c>
      <c r="T63" s="3">
        <v>208.76288888888888</v>
      </c>
      <c r="U63" s="3">
        <v>0</v>
      </c>
      <c r="V63" s="3">
        <v>0</v>
      </c>
      <c r="W63" s="3">
        <f>SUM(Table3[[#This Row],[RN Hours Contract]:[Med Aide Hours Contract]])</f>
        <v>2.4957777777777777</v>
      </c>
      <c r="X63" s="3">
        <v>0</v>
      </c>
      <c r="Y63" s="3">
        <v>0</v>
      </c>
      <c r="Z63" s="3">
        <v>0</v>
      </c>
      <c r="AA63" s="3">
        <v>0</v>
      </c>
      <c r="AB63" s="3">
        <v>0</v>
      </c>
      <c r="AC63" s="3">
        <v>2.4957777777777777</v>
      </c>
      <c r="AD63" s="3">
        <v>0</v>
      </c>
      <c r="AE63" s="3">
        <v>0</v>
      </c>
      <c r="AF63" t="s">
        <v>61</v>
      </c>
      <c r="AG63" s="13">
        <v>1</v>
      </c>
      <c r="AQ63"/>
    </row>
    <row r="64" spans="1:43" x14ac:dyDescent="0.2">
      <c r="A64" t="s">
        <v>208</v>
      </c>
      <c r="B64" t="s">
        <v>271</v>
      </c>
      <c r="C64" t="s">
        <v>448</v>
      </c>
      <c r="D64" t="s">
        <v>518</v>
      </c>
      <c r="E64" s="3">
        <v>57.755555555555553</v>
      </c>
      <c r="F64" s="3">
        <f>Table3[[#This Row],[Total Hours Nurse Staffing]]/Table3[[#This Row],[MDS Census]]</f>
        <v>5.1782916506348604</v>
      </c>
      <c r="G64" s="3">
        <f>Table3[[#This Row],[Total Direct Care Staff Hours]]/Table3[[#This Row],[MDS Census]]</f>
        <v>4.8874105425163528</v>
      </c>
      <c r="H64" s="3">
        <f>Table3[[#This Row],[Total RN Hours (w/ Admin, DON)]]/Table3[[#This Row],[MDS Census]]</f>
        <v>1.0777356675644481</v>
      </c>
      <c r="I64" s="3">
        <f>Table3[[#This Row],[RN Hours (excl. Admin, DON)]]/Table3[[#This Row],[MDS Census]]</f>
        <v>0.78685455944594085</v>
      </c>
      <c r="J64" s="3">
        <f t="shared" si="1"/>
        <v>299.07511111111114</v>
      </c>
      <c r="K64" s="3">
        <f>SUM(Table3[[#This Row],[RN Hours (excl. Admin, DON)]], Table3[[#This Row],[LPN Hours (excl. Admin)]], Table3[[#This Row],[CNA Hours]], Table3[[#This Row],[NA TR Hours]], Table3[[#This Row],[Med Aide/Tech Hours]])</f>
        <v>282.27511111111113</v>
      </c>
      <c r="L64" s="3">
        <f>SUM(Table3[[#This Row],[RN Hours (excl. Admin, DON)]:[RN DON Hours]])</f>
        <v>62.245222222222232</v>
      </c>
      <c r="M64" s="3">
        <v>45.445222222222228</v>
      </c>
      <c r="N64" s="3">
        <v>11.2</v>
      </c>
      <c r="O64" s="3">
        <v>5.6</v>
      </c>
      <c r="P64" s="3">
        <f>SUM(Table3[[#This Row],[LPN Hours (excl. Admin)]:[LPN Admin Hours]])</f>
        <v>79.939333333333337</v>
      </c>
      <c r="Q64" s="3">
        <v>79.939333333333337</v>
      </c>
      <c r="R64" s="3">
        <v>0</v>
      </c>
      <c r="S64" s="3">
        <f>SUM(Table3[[#This Row],[CNA Hours]], Table3[[#This Row],[NA TR Hours]], Table3[[#This Row],[Med Aide/Tech Hours]])</f>
        <v>156.89055555555555</v>
      </c>
      <c r="T64" s="3">
        <v>156.89055555555555</v>
      </c>
      <c r="U64" s="3">
        <v>0</v>
      </c>
      <c r="V64" s="3">
        <v>0</v>
      </c>
      <c r="W64" s="3">
        <f>SUM(Table3[[#This Row],[RN Hours Contract]:[Med Aide Hours Contract]])</f>
        <v>0</v>
      </c>
      <c r="X64" s="3">
        <v>0</v>
      </c>
      <c r="Y64" s="3">
        <v>0</v>
      </c>
      <c r="Z64" s="3">
        <v>0</v>
      </c>
      <c r="AA64" s="3">
        <v>0</v>
      </c>
      <c r="AB64" s="3">
        <v>0</v>
      </c>
      <c r="AC64" s="3">
        <v>0</v>
      </c>
      <c r="AD64" s="3">
        <v>0</v>
      </c>
      <c r="AE64" s="3">
        <v>0</v>
      </c>
      <c r="AF64" t="s">
        <v>62</v>
      </c>
      <c r="AG64" s="13">
        <v>1</v>
      </c>
      <c r="AQ64"/>
    </row>
    <row r="65" spans="1:43" x14ac:dyDescent="0.2">
      <c r="A65" t="s">
        <v>208</v>
      </c>
      <c r="B65" t="s">
        <v>272</v>
      </c>
      <c r="C65" t="s">
        <v>470</v>
      </c>
      <c r="D65" t="s">
        <v>522</v>
      </c>
      <c r="E65" s="3">
        <v>64.322222222222223</v>
      </c>
      <c r="F65" s="3">
        <f>Table3[[#This Row],[Total Hours Nurse Staffing]]/Table3[[#This Row],[MDS Census]]</f>
        <v>4.2476507168768354</v>
      </c>
      <c r="G65" s="3">
        <f>Table3[[#This Row],[Total Direct Care Staff Hours]]/Table3[[#This Row],[MDS Census]]</f>
        <v>3.4423872862325098</v>
      </c>
      <c r="H65" s="3">
        <f>Table3[[#This Row],[Total RN Hours (w/ Admin, DON)]]/Table3[[#This Row],[MDS Census]]</f>
        <v>1.1798376230782519</v>
      </c>
      <c r="I65" s="3">
        <f>Table3[[#This Row],[RN Hours (excl. Admin, DON)]]/Table3[[#This Row],[MDS Census]]</f>
        <v>0.37457419243392642</v>
      </c>
      <c r="J65" s="3">
        <f t="shared" si="1"/>
        <v>273.21833333333336</v>
      </c>
      <c r="K65" s="3">
        <f>SUM(Table3[[#This Row],[RN Hours (excl. Admin, DON)]], Table3[[#This Row],[LPN Hours (excl. Admin)]], Table3[[#This Row],[CNA Hours]], Table3[[#This Row],[NA TR Hours]], Table3[[#This Row],[Med Aide/Tech Hours]])</f>
        <v>221.422</v>
      </c>
      <c r="L65" s="3">
        <f>SUM(Table3[[#This Row],[RN Hours (excl. Admin, DON)]:[RN DON Hours]])</f>
        <v>75.88977777777778</v>
      </c>
      <c r="M65" s="3">
        <v>24.093444444444444</v>
      </c>
      <c r="N65" s="3">
        <v>46.696333333333342</v>
      </c>
      <c r="O65" s="3">
        <v>5.0999999999999996</v>
      </c>
      <c r="P65" s="3">
        <f>SUM(Table3[[#This Row],[LPN Hours (excl. Admin)]:[LPN Admin Hours]])</f>
        <v>43.016666666666666</v>
      </c>
      <c r="Q65" s="3">
        <v>43.016666666666666</v>
      </c>
      <c r="R65" s="3">
        <v>0</v>
      </c>
      <c r="S65" s="3">
        <f>SUM(Table3[[#This Row],[CNA Hours]], Table3[[#This Row],[NA TR Hours]], Table3[[#This Row],[Med Aide/Tech Hours]])</f>
        <v>154.31188888888889</v>
      </c>
      <c r="T65" s="3">
        <v>154.31188888888889</v>
      </c>
      <c r="U65" s="3">
        <v>0</v>
      </c>
      <c r="V65" s="3">
        <v>0</v>
      </c>
      <c r="W65" s="3">
        <f>SUM(Table3[[#This Row],[RN Hours Contract]:[Med Aide Hours Contract]])</f>
        <v>10.743222222222222</v>
      </c>
      <c r="X65" s="3">
        <v>0</v>
      </c>
      <c r="Y65" s="3">
        <v>0.76777777777777767</v>
      </c>
      <c r="Z65" s="3">
        <v>0</v>
      </c>
      <c r="AA65" s="3">
        <v>7.0476666666666663</v>
      </c>
      <c r="AB65" s="3">
        <v>0</v>
      </c>
      <c r="AC65" s="3">
        <v>2.9277777777777776</v>
      </c>
      <c r="AD65" s="3">
        <v>0</v>
      </c>
      <c r="AE65" s="3">
        <v>0</v>
      </c>
      <c r="AF65" t="s">
        <v>63</v>
      </c>
      <c r="AG65" s="13">
        <v>1</v>
      </c>
      <c r="AQ65"/>
    </row>
    <row r="66" spans="1:43" x14ac:dyDescent="0.2">
      <c r="A66" t="s">
        <v>208</v>
      </c>
      <c r="B66" t="s">
        <v>273</v>
      </c>
      <c r="C66" t="s">
        <v>425</v>
      </c>
      <c r="D66" t="s">
        <v>517</v>
      </c>
      <c r="E66" s="3">
        <v>84.077777777777783</v>
      </c>
      <c r="F66" s="3">
        <f>Table3[[#This Row],[Total Hours Nurse Staffing]]/Table3[[#This Row],[MDS Census]]</f>
        <v>3.6438456455662749</v>
      </c>
      <c r="G66" s="3">
        <f>Table3[[#This Row],[Total Direct Care Staff Hours]]/Table3[[#This Row],[MDS Census]]</f>
        <v>3.4230844456191356</v>
      </c>
      <c r="H66" s="3">
        <f>Table3[[#This Row],[Total RN Hours (w/ Admin, DON)]]/Table3[[#This Row],[MDS Census]]</f>
        <v>0.85384961014933269</v>
      </c>
      <c r="I66" s="3">
        <f>Table3[[#This Row],[RN Hours (excl. Admin, DON)]]/Table3[[#This Row],[MDS Census]]</f>
        <v>0.63308841020219375</v>
      </c>
      <c r="J66" s="3">
        <f t="shared" si="1"/>
        <v>306.36644444444448</v>
      </c>
      <c r="K66" s="3">
        <f>SUM(Table3[[#This Row],[RN Hours (excl. Admin, DON)]], Table3[[#This Row],[LPN Hours (excl. Admin)]], Table3[[#This Row],[CNA Hours]], Table3[[#This Row],[NA TR Hours]], Table3[[#This Row],[Med Aide/Tech Hours]])</f>
        <v>287.80533333333335</v>
      </c>
      <c r="L66" s="3">
        <f>SUM(Table3[[#This Row],[RN Hours (excl. Admin, DON)]:[RN DON Hours]])</f>
        <v>71.789777777777786</v>
      </c>
      <c r="M66" s="3">
        <v>53.228666666666669</v>
      </c>
      <c r="N66" s="3">
        <v>13.116666666666667</v>
      </c>
      <c r="O66" s="3">
        <v>5.4444444444444446</v>
      </c>
      <c r="P66" s="3">
        <f>SUM(Table3[[#This Row],[LPN Hours (excl. Admin)]:[LPN Admin Hours]])</f>
        <v>65.779888888888891</v>
      </c>
      <c r="Q66" s="3">
        <v>65.779888888888891</v>
      </c>
      <c r="R66" s="3">
        <v>0</v>
      </c>
      <c r="S66" s="3">
        <f>SUM(Table3[[#This Row],[CNA Hours]], Table3[[#This Row],[NA TR Hours]], Table3[[#This Row],[Med Aide/Tech Hours]])</f>
        <v>168.79677777777778</v>
      </c>
      <c r="T66" s="3">
        <v>168.79677777777778</v>
      </c>
      <c r="U66" s="3">
        <v>0</v>
      </c>
      <c r="V66" s="3">
        <v>0</v>
      </c>
      <c r="W66" s="3">
        <f>SUM(Table3[[#This Row],[RN Hours Contract]:[Med Aide Hours Contract]])</f>
        <v>0</v>
      </c>
      <c r="X66" s="3">
        <v>0</v>
      </c>
      <c r="Y66" s="3">
        <v>0</v>
      </c>
      <c r="Z66" s="3">
        <v>0</v>
      </c>
      <c r="AA66" s="3">
        <v>0</v>
      </c>
      <c r="AB66" s="3">
        <v>0</v>
      </c>
      <c r="AC66" s="3">
        <v>0</v>
      </c>
      <c r="AD66" s="3">
        <v>0</v>
      </c>
      <c r="AE66" s="3">
        <v>0</v>
      </c>
      <c r="AF66" t="s">
        <v>64</v>
      </c>
      <c r="AG66" s="13">
        <v>1</v>
      </c>
      <c r="AQ66"/>
    </row>
    <row r="67" spans="1:43" x14ac:dyDescent="0.2">
      <c r="A67" t="s">
        <v>208</v>
      </c>
      <c r="B67" t="s">
        <v>274</v>
      </c>
      <c r="C67" t="s">
        <v>461</v>
      </c>
      <c r="D67" t="s">
        <v>517</v>
      </c>
      <c r="E67" s="3">
        <v>83</v>
      </c>
      <c r="F67" s="3">
        <f>Table3[[#This Row],[Total Hours Nurse Staffing]]/Table3[[#This Row],[MDS Census]]</f>
        <v>3.6097724230254347</v>
      </c>
      <c r="G67" s="3">
        <f>Table3[[#This Row],[Total Direct Care Staff Hours]]/Table3[[#This Row],[MDS Census]]</f>
        <v>3.4247657295850069</v>
      </c>
      <c r="H67" s="3">
        <f>Table3[[#This Row],[Total RN Hours (w/ Admin, DON)]]/Table3[[#This Row],[MDS Census]]</f>
        <v>0.58487282463186074</v>
      </c>
      <c r="I67" s="3">
        <f>Table3[[#This Row],[RN Hours (excl. Admin, DON)]]/Table3[[#This Row],[MDS Census]]</f>
        <v>0.39986613119143238</v>
      </c>
      <c r="J67" s="3">
        <f t="shared" si="1"/>
        <v>299.61111111111109</v>
      </c>
      <c r="K67" s="3">
        <f>SUM(Table3[[#This Row],[RN Hours (excl. Admin, DON)]], Table3[[#This Row],[LPN Hours (excl. Admin)]], Table3[[#This Row],[CNA Hours]], Table3[[#This Row],[NA TR Hours]], Table3[[#This Row],[Med Aide/Tech Hours]])</f>
        <v>284.25555555555559</v>
      </c>
      <c r="L67" s="3">
        <f>SUM(Table3[[#This Row],[RN Hours (excl. Admin, DON)]:[RN DON Hours]])</f>
        <v>48.544444444444444</v>
      </c>
      <c r="M67" s="3">
        <v>33.18888888888889</v>
      </c>
      <c r="N67" s="3">
        <v>10.116666666666667</v>
      </c>
      <c r="O67" s="3">
        <v>5.2388888888888889</v>
      </c>
      <c r="P67" s="3">
        <f>SUM(Table3[[#This Row],[LPN Hours (excl. Admin)]:[LPN Admin Hours]])</f>
        <v>73.844444444444449</v>
      </c>
      <c r="Q67" s="3">
        <v>73.844444444444449</v>
      </c>
      <c r="R67" s="3">
        <v>0</v>
      </c>
      <c r="S67" s="3">
        <f>SUM(Table3[[#This Row],[CNA Hours]], Table3[[#This Row],[NA TR Hours]], Table3[[#This Row],[Med Aide/Tech Hours]])</f>
        <v>177.22222222222223</v>
      </c>
      <c r="T67" s="3">
        <v>177.22222222222223</v>
      </c>
      <c r="U67" s="3">
        <v>0</v>
      </c>
      <c r="V67" s="3">
        <v>0</v>
      </c>
      <c r="W67" s="3">
        <f>SUM(Table3[[#This Row],[RN Hours Contract]:[Med Aide Hours Contract]])</f>
        <v>0.61388888888888893</v>
      </c>
      <c r="X67" s="3">
        <v>0.61388888888888893</v>
      </c>
      <c r="Y67" s="3">
        <v>0</v>
      </c>
      <c r="Z67" s="3">
        <v>0</v>
      </c>
      <c r="AA67" s="3">
        <v>0</v>
      </c>
      <c r="AB67" s="3">
        <v>0</v>
      </c>
      <c r="AC67" s="3">
        <v>0</v>
      </c>
      <c r="AD67" s="3">
        <v>0</v>
      </c>
      <c r="AE67" s="3">
        <v>0</v>
      </c>
      <c r="AF67" t="s">
        <v>65</v>
      </c>
      <c r="AG67" s="13">
        <v>1</v>
      </c>
      <c r="AQ67"/>
    </row>
    <row r="68" spans="1:43" x14ac:dyDescent="0.2">
      <c r="A68" t="s">
        <v>208</v>
      </c>
      <c r="B68" t="s">
        <v>275</v>
      </c>
      <c r="C68" t="s">
        <v>471</v>
      </c>
      <c r="D68" t="s">
        <v>518</v>
      </c>
      <c r="E68" s="3">
        <v>90.411111111111111</v>
      </c>
      <c r="F68" s="3">
        <f>Table3[[#This Row],[Total Hours Nurse Staffing]]/Table3[[#This Row],[MDS Census]]</f>
        <v>3.6154393511122036</v>
      </c>
      <c r="G68" s="3">
        <f>Table3[[#This Row],[Total Direct Care Staff Hours]]/Table3[[#This Row],[MDS Census]]</f>
        <v>3.3382106427430256</v>
      </c>
      <c r="H68" s="3">
        <f>Table3[[#This Row],[Total RN Hours (w/ Admin, DON)]]/Table3[[#This Row],[MDS Census]]</f>
        <v>0.64077301216664606</v>
      </c>
      <c r="I68" s="3">
        <f>Table3[[#This Row],[RN Hours (excl. Admin, DON)]]/Table3[[#This Row],[MDS Census]]</f>
        <v>0.39934496743271469</v>
      </c>
      <c r="J68" s="3">
        <f t="shared" si="1"/>
        <v>326.87588888888888</v>
      </c>
      <c r="K68" s="3">
        <f>SUM(Table3[[#This Row],[RN Hours (excl. Admin, DON)]], Table3[[#This Row],[LPN Hours (excl. Admin)]], Table3[[#This Row],[CNA Hours]], Table3[[#This Row],[NA TR Hours]], Table3[[#This Row],[Med Aide/Tech Hours]])</f>
        <v>301.81133333333332</v>
      </c>
      <c r="L68" s="3">
        <f>SUM(Table3[[#This Row],[RN Hours (excl. Admin, DON)]:[RN DON Hours]])</f>
        <v>57.932999999999993</v>
      </c>
      <c r="M68" s="3">
        <v>36.105222222222217</v>
      </c>
      <c r="N68" s="3">
        <v>16.899999999999999</v>
      </c>
      <c r="O68" s="3">
        <v>4.927777777777778</v>
      </c>
      <c r="P68" s="3">
        <f>SUM(Table3[[#This Row],[LPN Hours (excl. Admin)]:[LPN Admin Hours]])</f>
        <v>83.776555555555547</v>
      </c>
      <c r="Q68" s="3">
        <v>80.539777777777772</v>
      </c>
      <c r="R68" s="3">
        <v>3.2367777777777778</v>
      </c>
      <c r="S68" s="3">
        <f>SUM(Table3[[#This Row],[CNA Hours]], Table3[[#This Row],[NA TR Hours]], Table3[[#This Row],[Med Aide/Tech Hours]])</f>
        <v>185.16633333333334</v>
      </c>
      <c r="T68" s="3">
        <v>185.16633333333334</v>
      </c>
      <c r="U68" s="3">
        <v>0</v>
      </c>
      <c r="V68" s="3">
        <v>0</v>
      </c>
      <c r="W68" s="3">
        <f>SUM(Table3[[#This Row],[RN Hours Contract]:[Med Aide Hours Contract]])</f>
        <v>0.16655555555555557</v>
      </c>
      <c r="X68" s="3">
        <v>0</v>
      </c>
      <c r="Y68" s="3">
        <v>0</v>
      </c>
      <c r="Z68" s="3">
        <v>0</v>
      </c>
      <c r="AA68" s="3">
        <v>0.16655555555555557</v>
      </c>
      <c r="AB68" s="3">
        <v>0</v>
      </c>
      <c r="AC68" s="3">
        <v>0</v>
      </c>
      <c r="AD68" s="3">
        <v>0</v>
      </c>
      <c r="AE68" s="3">
        <v>0</v>
      </c>
      <c r="AF68" t="s">
        <v>66</v>
      </c>
      <c r="AG68" s="13">
        <v>1</v>
      </c>
      <c r="AQ68"/>
    </row>
    <row r="69" spans="1:43" x14ac:dyDescent="0.2">
      <c r="A69" t="s">
        <v>208</v>
      </c>
      <c r="B69" t="s">
        <v>276</v>
      </c>
      <c r="C69" t="s">
        <v>472</v>
      </c>
      <c r="D69" t="s">
        <v>518</v>
      </c>
      <c r="E69" s="3">
        <v>84.433333333333337</v>
      </c>
      <c r="F69" s="3">
        <f>Table3[[#This Row],[Total Hours Nurse Staffing]]/Table3[[#This Row],[MDS Census]]</f>
        <v>4.2102316094222925</v>
      </c>
      <c r="G69" s="3">
        <f>Table3[[#This Row],[Total Direct Care Staff Hours]]/Table3[[#This Row],[MDS Census]]</f>
        <v>3.6979865771812075</v>
      </c>
      <c r="H69" s="3">
        <f>Table3[[#This Row],[Total RN Hours (w/ Admin, DON)]]/Table3[[#This Row],[MDS Census]]</f>
        <v>0.97497039084090031</v>
      </c>
      <c r="I69" s="3">
        <f>Table3[[#This Row],[RN Hours (excl. Admin, DON)]]/Table3[[#This Row],[MDS Census]]</f>
        <v>0.58168838005000656</v>
      </c>
      <c r="J69" s="3">
        <f t="shared" si="1"/>
        <v>355.48388888888894</v>
      </c>
      <c r="K69" s="3">
        <f>SUM(Table3[[#This Row],[RN Hours (excl. Admin, DON)]], Table3[[#This Row],[LPN Hours (excl. Admin)]], Table3[[#This Row],[CNA Hours]], Table3[[#This Row],[NA TR Hours]], Table3[[#This Row],[Med Aide/Tech Hours]])</f>
        <v>312.23333333333329</v>
      </c>
      <c r="L69" s="3">
        <f>SUM(Table3[[#This Row],[RN Hours (excl. Admin, DON)]:[RN DON Hours]])</f>
        <v>82.320000000000022</v>
      </c>
      <c r="M69" s="3">
        <v>49.113888888888887</v>
      </c>
      <c r="N69" s="3">
        <v>27.783888888888921</v>
      </c>
      <c r="O69" s="3">
        <v>5.4222222222222225</v>
      </c>
      <c r="P69" s="3">
        <f>SUM(Table3[[#This Row],[LPN Hours (excl. Admin)]:[LPN Admin Hours]])</f>
        <v>83.133333333333326</v>
      </c>
      <c r="Q69" s="3">
        <v>73.088888888888889</v>
      </c>
      <c r="R69" s="3">
        <v>10.044444444444444</v>
      </c>
      <c r="S69" s="3">
        <f>SUM(Table3[[#This Row],[CNA Hours]], Table3[[#This Row],[NA TR Hours]], Table3[[#This Row],[Med Aide/Tech Hours]])</f>
        <v>190.03055555555557</v>
      </c>
      <c r="T69" s="3">
        <v>189.02500000000001</v>
      </c>
      <c r="U69" s="3">
        <v>1.0055555555555555</v>
      </c>
      <c r="V69" s="3">
        <v>0</v>
      </c>
      <c r="W69" s="3">
        <f>SUM(Table3[[#This Row],[RN Hours Contract]:[Med Aide Hours Contract]])</f>
        <v>0</v>
      </c>
      <c r="X69" s="3">
        <v>0</v>
      </c>
      <c r="Y69" s="3">
        <v>0</v>
      </c>
      <c r="Z69" s="3">
        <v>0</v>
      </c>
      <c r="AA69" s="3">
        <v>0</v>
      </c>
      <c r="AB69" s="3">
        <v>0</v>
      </c>
      <c r="AC69" s="3">
        <v>0</v>
      </c>
      <c r="AD69" s="3">
        <v>0</v>
      </c>
      <c r="AE69" s="3">
        <v>0</v>
      </c>
      <c r="AF69" t="s">
        <v>67</v>
      </c>
      <c r="AG69" s="13">
        <v>1</v>
      </c>
      <c r="AQ69"/>
    </row>
    <row r="70" spans="1:43" x14ac:dyDescent="0.2">
      <c r="A70" t="s">
        <v>208</v>
      </c>
      <c r="B70" t="s">
        <v>277</v>
      </c>
      <c r="C70" t="s">
        <v>473</v>
      </c>
      <c r="D70" t="s">
        <v>520</v>
      </c>
      <c r="E70" s="3">
        <v>50.9</v>
      </c>
      <c r="F70" s="3">
        <f>Table3[[#This Row],[Total Hours Nurse Staffing]]/Table3[[#This Row],[MDS Census]]</f>
        <v>4.4110172451429817</v>
      </c>
      <c r="G70" s="3">
        <f>Table3[[#This Row],[Total Direct Care Staff Hours]]/Table3[[#This Row],[MDS Census]]</f>
        <v>4.1440449683475222</v>
      </c>
      <c r="H70" s="3">
        <f>Table3[[#This Row],[Total RN Hours (w/ Admin, DON)]]/Table3[[#This Row],[MDS Census]]</f>
        <v>0.78745470421305397</v>
      </c>
      <c r="I70" s="3">
        <f>Table3[[#This Row],[RN Hours (excl. Admin, DON)]]/Table3[[#This Row],[MDS Census]]</f>
        <v>0.61243833224186861</v>
      </c>
      <c r="J70" s="3">
        <f t="shared" si="1"/>
        <v>224.52077777777777</v>
      </c>
      <c r="K70" s="3">
        <f>SUM(Table3[[#This Row],[RN Hours (excl. Admin, DON)]], Table3[[#This Row],[LPN Hours (excl. Admin)]], Table3[[#This Row],[CNA Hours]], Table3[[#This Row],[NA TR Hours]], Table3[[#This Row],[Med Aide/Tech Hours]])</f>
        <v>210.93188888888886</v>
      </c>
      <c r="L70" s="3">
        <f>SUM(Table3[[#This Row],[RN Hours (excl. Admin, DON)]:[RN DON Hours]])</f>
        <v>40.081444444444443</v>
      </c>
      <c r="M70" s="3">
        <v>31.173111111111112</v>
      </c>
      <c r="N70" s="3">
        <v>3.8222222222222224</v>
      </c>
      <c r="O70" s="3">
        <v>5.0861111111111112</v>
      </c>
      <c r="P70" s="3">
        <f>SUM(Table3[[#This Row],[LPN Hours (excl. Admin)]:[LPN Admin Hours]])</f>
        <v>63.689333333333337</v>
      </c>
      <c r="Q70" s="3">
        <v>59.00877777777778</v>
      </c>
      <c r="R70" s="3">
        <v>4.6805555555555554</v>
      </c>
      <c r="S70" s="3">
        <f>SUM(Table3[[#This Row],[CNA Hours]], Table3[[#This Row],[NA TR Hours]], Table3[[#This Row],[Med Aide/Tech Hours]])</f>
        <v>120.75</v>
      </c>
      <c r="T70" s="3">
        <v>119.99166666666666</v>
      </c>
      <c r="U70" s="3">
        <v>0.7583333333333333</v>
      </c>
      <c r="V70" s="3">
        <v>0</v>
      </c>
      <c r="W70" s="3">
        <f>SUM(Table3[[#This Row],[RN Hours Contract]:[Med Aide Hours Contract]])</f>
        <v>2.0555555555555554</v>
      </c>
      <c r="X70" s="3">
        <v>0</v>
      </c>
      <c r="Y70" s="3">
        <v>0</v>
      </c>
      <c r="Z70" s="3">
        <v>0</v>
      </c>
      <c r="AA70" s="3">
        <v>0</v>
      </c>
      <c r="AB70" s="3">
        <v>0</v>
      </c>
      <c r="AC70" s="3">
        <v>2.0555555555555554</v>
      </c>
      <c r="AD70" s="3">
        <v>0</v>
      </c>
      <c r="AE70" s="3">
        <v>0</v>
      </c>
      <c r="AF70" t="s">
        <v>68</v>
      </c>
      <c r="AG70" s="13">
        <v>1</v>
      </c>
      <c r="AQ70"/>
    </row>
    <row r="71" spans="1:43" x14ac:dyDescent="0.2">
      <c r="A71" t="s">
        <v>208</v>
      </c>
      <c r="B71" t="s">
        <v>278</v>
      </c>
      <c r="C71" t="s">
        <v>474</v>
      </c>
      <c r="D71" t="s">
        <v>517</v>
      </c>
      <c r="E71" s="3">
        <v>81.966666666666669</v>
      </c>
      <c r="F71" s="3">
        <f>Table3[[#This Row],[Total Hours Nurse Staffing]]/Table3[[#This Row],[MDS Census]]</f>
        <v>4.7482906330486641</v>
      </c>
      <c r="G71" s="3">
        <f>Table3[[#This Row],[Total Direct Care Staff Hours]]/Table3[[#This Row],[MDS Census]]</f>
        <v>4.5162518639013145</v>
      </c>
      <c r="H71" s="3">
        <f>Table3[[#This Row],[Total RN Hours (w/ Admin, DON)]]/Table3[[#This Row],[MDS Census]]</f>
        <v>1.053307577606073</v>
      </c>
      <c r="I71" s="3">
        <f>Table3[[#This Row],[RN Hours (excl. Admin, DON)]]/Table3[[#This Row],[MDS Census]]</f>
        <v>0.82126880845872297</v>
      </c>
      <c r="J71" s="3">
        <f t="shared" si="1"/>
        <v>389.2015555555555</v>
      </c>
      <c r="K71" s="3">
        <f>SUM(Table3[[#This Row],[RN Hours (excl. Admin, DON)]], Table3[[#This Row],[LPN Hours (excl. Admin)]], Table3[[#This Row],[CNA Hours]], Table3[[#This Row],[NA TR Hours]], Table3[[#This Row],[Med Aide/Tech Hours]])</f>
        <v>370.18211111111111</v>
      </c>
      <c r="L71" s="3">
        <f>SUM(Table3[[#This Row],[RN Hours (excl. Admin, DON)]:[RN DON Hours]])</f>
        <v>86.336111111111109</v>
      </c>
      <c r="M71" s="3">
        <v>67.316666666666663</v>
      </c>
      <c r="N71" s="3">
        <v>13.769444444444444</v>
      </c>
      <c r="O71" s="3">
        <v>5.25</v>
      </c>
      <c r="P71" s="3">
        <f>SUM(Table3[[#This Row],[LPN Hours (excl. Admin)]:[LPN Admin Hours]])</f>
        <v>63.652777777777779</v>
      </c>
      <c r="Q71" s="3">
        <v>63.652777777777779</v>
      </c>
      <c r="R71" s="3">
        <v>0</v>
      </c>
      <c r="S71" s="3">
        <f>SUM(Table3[[#This Row],[CNA Hours]], Table3[[#This Row],[NA TR Hours]], Table3[[#This Row],[Med Aide/Tech Hours]])</f>
        <v>239.21266666666665</v>
      </c>
      <c r="T71" s="3">
        <v>226.39044444444443</v>
      </c>
      <c r="U71" s="3">
        <v>12.822222222222223</v>
      </c>
      <c r="V71" s="3">
        <v>0</v>
      </c>
      <c r="W71" s="3">
        <f>SUM(Table3[[#This Row],[RN Hours Contract]:[Med Aide Hours Contract]])</f>
        <v>13.184888888888887</v>
      </c>
      <c r="X71" s="3">
        <v>0</v>
      </c>
      <c r="Y71" s="3">
        <v>0</v>
      </c>
      <c r="Z71" s="3">
        <v>0</v>
      </c>
      <c r="AA71" s="3">
        <v>0</v>
      </c>
      <c r="AB71" s="3">
        <v>0</v>
      </c>
      <c r="AC71" s="3">
        <v>13.184888888888887</v>
      </c>
      <c r="AD71" s="3">
        <v>0</v>
      </c>
      <c r="AE71" s="3">
        <v>0</v>
      </c>
      <c r="AF71" t="s">
        <v>69</v>
      </c>
      <c r="AG71" s="13">
        <v>1</v>
      </c>
      <c r="AQ71"/>
    </row>
    <row r="72" spans="1:43" x14ac:dyDescent="0.2">
      <c r="A72" t="s">
        <v>208</v>
      </c>
      <c r="B72" t="s">
        <v>279</v>
      </c>
      <c r="C72" t="s">
        <v>466</v>
      </c>
      <c r="D72" t="s">
        <v>518</v>
      </c>
      <c r="E72" s="3">
        <v>99.86666666666666</v>
      </c>
      <c r="F72" s="3">
        <f>Table3[[#This Row],[Total Hours Nurse Staffing]]/Table3[[#This Row],[MDS Census]]</f>
        <v>4.1820649755229198</v>
      </c>
      <c r="G72" s="3">
        <f>Table3[[#This Row],[Total Direct Care Staff Hours]]/Table3[[#This Row],[MDS Census]]</f>
        <v>3.9591455273698264</v>
      </c>
      <c r="H72" s="3">
        <f>Table3[[#This Row],[Total RN Hours (w/ Admin, DON)]]/Table3[[#This Row],[MDS Census]]</f>
        <v>0.59223408989764137</v>
      </c>
      <c r="I72" s="3">
        <f>Table3[[#This Row],[RN Hours (excl. Admin, DON)]]/Table3[[#This Row],[MDS Census]]</f>
        <v>0.36931464174454837</v>
      </c>
      <c r="J72" s="3">
        <f t="shared" si="1"/>
        <v>417.64888888888891</v>
      </c>
      <c r="K72" s="3">
        <f>SUM(Table3[[#This Row],[RN Hours (excl. Admin, DON)]], Table3[[#This Row],[LPN Hours (excl. Admin)]], Table3[[#This Row],[CNA Hours]], Table3[[#This Row],[NA TR Hours]], Table3[[#This Row],[Med Aide/Tech Hours]])</f>
        <v>395.38666666666666</v>
      </c>
      <c r="L72" s="3">
        <f>SUM(Table3[[#This Row],[RN Hours (excl. Admin, DON)]:[RN DON Hours]])</f>
        <v>59.144444444444446</v>
      </c>
      <c r="M72" s="3">
        <v>36.882222222222225</v>
      </c>
      <c r="N72" s="3">
        <v>17.551111111111112</v>
      </c>
      <c r="O72" s="3">
        <v>4.7111111111111112</v>
      </c>
      <c r="P72" s="3">
        <f>SUM(Table3[[#This Row],[LPN Hours (excl. Admin)]:[LPN Admin Hours]])</f>
        <v>116.17666666666666</v>
      </c>
      <c r="Q72" s="3">
        <v>116.17666666666666</v>
      </c>
      <c r="R72" s="3">
        <v>0</v>
      </c>
      <c r="S72" s="3">
        <f>SUM(Table3[[#This Row],[CNA Hours]], Table3[[#This Row],[NA TR Hours]], Table3[[#This Row],[Med Aide/Tech Hours]])</f>
        <v>242.32777777777778</v>
      </c>
      <c r="T72" s="3">
        <v>242.32777777777778</v>
      </c>
      <c r="U72" s="3">
        <v>0</v>
      </c>
      <c r="V72" s="3">
        <v>0</v>
      </c>
      <c r="W72" s="3">
        <f>SUM(Table3[[#This Row],[RN Hours Contract]:[Med Aide Hours Contract]])</f>
        <v>0.16666666666666666</v>
      </c>
      <c r="X72" s="3">
        <v>0.16666666666666666</v>
      </c>
      <c r="Y72" s="3">
        <v>0</v>
      </c>
      <c r="Z72" s="3">
        <v>0</v>
      </c>
      <c r="AA72" s="3">
        <v>0</v>
      </c>
      <c r="AB72" s="3">
        <v>0</v>
      </c>
      <c r="AC72" s="3">
        <v>0</v>
      </c>
      <c r="AD72" s="3">
        <v>0</v>
      </c>
      <c r="AE72" s="3">
        <v>0</v>
      </c>
      <c r="AF72" t="s">
        <v>70</v>
      </c>
      <c r="AG72" s="13">
        <v>1</v>
      </c>
      <c r="AQ72"/>
    </row>
    <row r="73" spans="1:43" x14ac:dyDescent="0.2">
      <c r="A73" t="s">
        <v>208</v>
      </c>
      <c r="B73" t="s">
        <v>280</v>
      </c>
      <c r="C73" t="s">
        <v>419</v>
      </c>
      <c r="D73" t="s">
        <v>517</v>
      </c>
      <c r="E73" s="3">
        <v>111.1</v>
      </c>
      <c r="F73" s="3">
        <f>Table3[[#This Row],[Total Hours Nurse Staffing]]/Table3[[#This Row],[MDS Census]]</f>
        <v>3.2945914591459151</v>
      </c>
      <c r="G73" s="3">
        <f>Table3[[#This Row],[Total Direct Care Staff Hours]]/Table3[[#This Row],[MDS Census]]</f>
        <v>2.8709220922092218</v>
      </c>
      <c r="H73" s="3">
        <f>Table3[[#This Row],[Total RN Hours (w/ Admin, DON)]]/Table3[[#This Row],[MDS Census]]</f>
        <v>0.42436943694369439</v>
      </c>
      <c r="I73" s="3">
        <f>Table3[[#This Row],[RN Hours (excl. Admin, DON)]]/Table3[[#This Row],[MDS Census]]</f>
        <v>7.0007000700070016E-4</v>
      </c>
      <c r="J73" s="3">
        <f t="shared" si="1"/>
        <v>366.02911111111115</v>
      </c>
      <c r="K73" s="3">
        <f>SUM(Table3[[#This Row],[RN Hours (excl. Admin, DON)]], Table3[[#This Row],[LPN Hours (excl. Admin)]], Table3[[#This Row],[CNA Hours]], Table3[[#This Row],[NA TR Hours]], Table3[[#This Row],[Med Aide/Tech Hours]])</f>
        <v>318.9594444444445</v>
      </c>
      <c r="L73" s="3">
        <f>SUM(Table3[[#This Row],[RN Hours (excl. Admin, DON)]:[RN DON Hours]])</f>
        <v>47.147444444444446</v>
      </c>
      <c r="M73" s="3">
        <v>7.7777777777777779E-2</v>
      </c>
      <c r="N73" s="3">
        <v>41.736333333333334</v>
      </c>
      <c r="O73" s="3">
        <v>5.333333333333333</v>
      </c>
      <c r="P73" s="3">
        <f>SUM(Table3[[#This Row],[LPN Hours (excl. Admin)]:[LPN Admin Hours]])</f>
        <v>89.158555555555566</v>
      </c>
      <c r="Q73" s="3">
        <v>89.158555555555566</v>
      </c>
      <c r="R73" s="3">
        <v>0</v>
      </c>
      <c r="S73" s="3">
        <f>SUM(Table3[[#This Row],[CNA Hours]], Table3[[#This Row],[NA TR Hours]], Table3[[#This Row],[Med Aide/Tech Hours]])</f>
        <v>229.72311111111114</v>
      </c>
      <c r="T73" s="3">
        <v>229.72311111111114</v>
      </c>
      <c r="U73" s="3">
        <v>0</v>
      </c>
      <c r="V73" s="3">
        <v>0</v>
      </c>
      <c r="W73" s="3">
        <f>SUM(Table3[[#This Row],[RN Hours Contract]:[Med Aide Hours Contract]])</f>
        <v>2.7444444444444445</v>
      </c>
      <c r="X73" s="3">
        <v>7.7777777777777779E-2</v>
      </c>
      <c r="Y73" s="3">
        <v>2.6666666666666665</v>
      </c>
      <c r="Z73" s="3">
        <v>0</v>
      </c>
      <c r="AA73" s="3">
        <v>0</v>
      </c>
      <c r="AB73" s="3">
        <v>0</v>
      </c>
      <c r="AC73" s="3">
        <v>0</v>
      </c>
      <c r="AD73" s="3">
        <v>0</v>
      </c>
      <c r="AE73" s="3">
        <v>0</v>
      </c>
      <c r="AF73" t="s">
        <v>71</v>
      </c>
      <c r="AG73" s="13">
        <v>1</v>
      </c>
      <c r="AQ73"/>
    </row>
    <row r="74" spans="1:43" x14ac:dyDescent="0.2">
      <c r="A74" t="s">
        <v>208</v>
      </c>
      <c r="B74" t="s">
        <v>281</v>
      </c>
      <c r="C74" t="s">
        <v>475</v>
      </c>
      <c r="D74" t="s">
        <v>517</v>
      </c>
      <c r="E74" s="3">
        <v>80.966666666666669</v>
      </c>
      <c r="F74" s="3">
        <f>Table3[[#This Row],[Total Hours Nurse Staffing]]/Table3[[#This Row],[MDS Census]]</f>
        <v>3.452069438726499</v>
      </c>
      <c r="G74" s="3">
        <f>Table3[[#This Row],[Total Direct Care Staff Hours]]/Table3[[#This Row],[MDS Census]]</f>
        <v>2.8028996843694252</v>
      </c>
      <c r="H74" s="3">
        <f>Table3[[#This Row],[Total RN Hours (w/ Admin, DON)]]/Table3[[#This Row],[MDS Census]]</f>
        <v>0.68073281185673118</v>
      </c>
      <c r="I74" s="3">
        <f>Table3[[#This Row],[RN Hours (excl. Admin, DON)]]/Table3[[#This Row],[MDS Census]]</f>
        <v>3.1563057499656919E-2</v>
      </c>
      <c r="J74" s="3">
        <f t="shared" si="1"/>
        <v>279.50255555555555</v>
      </c>
      <c r="K74" s="3">
        <f>SUM(Table3[[#This Row],[RN Hours (excl. Admin, DON)]], Table3[[#This Row],[LPN Hours (excl. Admin)]], Table3[[#This Row],[CNA Hours]], Table3[[#This Row],[NA TR Hours]], Table3[[#This Row],[Med Aide/Tech Hours]])</f>
        <v>226.94144444444447</v>
      </c>
      <c r="L74" s="3">
        <f>SUM(Table3[[#This Row],[RN Hours (excl. Admin, DON)]:[RN DON Hours]])</f>
        <v>55.116666666666667</v>
      </c>
      <c r="M74" s="3">
        <v>2.5555555555555554</v>
      </c>
      <c r="N74" s="3">
        <v>47.466666666666669</v>
      </c>
      <c r="O74" s="3">
        <v>5.0944444444444441</v>
      </c>
      <c r="P74" s="3">
        <f>SUM(Table3[[#This Row],[LPN Hours (excl. Admin)]:[LPN Admin Hours]])</f>
        <v>74.829888888888888</v>
      </c>
      <c r="Q74" s="3">
        <v>74.829888888888888</v>
      </c>
      <c r="R74" s="3">
        <v>0</v>
      </c>
      <c r="S74" s="3">
        <f>SUM(Table3[[#This Row],[CNA Hours]], Table3[[#This Row],[NA TR Hours]], Table3[[#This Row],[Med Aide/Tech Hours]])</f>
        <v>149.55600000000001</v>
      </c>
      <c r="T74" s="3">
        <v>149.55600000000001</v>
      </c>
      <c r="U74" s="3">
        <v>0</v>
      </c>
      <c r="V74" s="3">
        <v>0</v>
      </c>
      <c r="W74" s="3">
        <f>SUM(Table3[[#This Row],[RN Hours Contract]:[Med Aide Hours Contract]])</f>
        <v>2.95</v>
      </c>
      <c r="X74" s="3">
        <v>0</v>
      </c>
      <c r="Y74" s="3">
        <v>1.7694444444444444</v>
      </c>
      <c r="Z74" s="3">
        <v>0</v>
      </c>
      <c r="AA74" s="3">
        <v>0.25833333333333336</v>
      </c>
      <c r="AB74" s="3">
        <v>0</v>
      </c>
      <c r="AC74" s="3">
        <v>0.92222222222222228</v>
      </c>
      <c r="AD74" s="3">
        <v>0</v>
      </c>
      <c r="AE74" s="3">
        <v>0</v>
      </c>
      <c r="AF74" t="s">
        <v>72</v>
      </c>
      <c r="AG74" s="13">
        <v>1</v>
      </c>
      <c r="AQ74"/>
    </row>
    <row r="75" spans="1:43" x14ac:dyDescent="0.2">
      <c r="A75" t="s">
        <v>208</v>
      </c>
      <c r="B75" t="s">
        <v>282</v>
      </c>
      <c r="C75" t="s">
        <v>427</v>
      </c>
      <c r="D75" t="s">
        <v>517</v>
      </c>
      <c r="E75" s="3">
        <v>118.61111111111111</v>
      </c>
      <c r="F75" s="3">
        <f>Table3[[#This Row],[Total Hours Nurse Staffing]]/Table3[[#This Row],[MDS Census]]</f>
        <v>3.2550932084309134</v>
      </c>
      <c r="G75" s="3">
        <f>Table3[[#This Row],[Total Direct Care Staff Hours]]/Table3[[#This Row],[MDS Census]]</f>
        <v>2.8735569086651056</v>
      </c>
      <c r="H75" s="3">
        <f>Table3[[#This Row],[Total RN Hours (w/ Admin, DON)]]/Table3[[#This Row],[MDS Census]]</f>
        <v>0.38429976580796249</v>
      </c>
      <c r="I75" s="3">
        <f>Table3[[#This Row],[RN Hours (excl. Admin, DON)]]/Table3[[#This Row],[MDS Census]]</f>
        <v>2.7634660421545667E-3</v>
      </c>
      <c r="J75" s="3">
        <f t="shared" si="1"/>
        <v>386.09022222222222</v>
      </c>
      <c r="K75" s="3">
        <f>SUM(Table3[[#This Row],[RN Hours (excl. Admin, DON)]], Table3[[#This Row],[LPN Hours (excl. Admin)]], Table3[[#This Row],[CNA Hours]], Table3[[#This Row],[NA TR Hours]], Table3[[#This Row],[Med Aide/Tech Hours]])</f>
        <v>340.83577777777782</v>
      </c>
      <c r="L75" s="3">
        <f>SUM(Table3[[#This Row],[RN Hours (excl. Admin, DON)]:[RN DON Hours]])</f>
        <v>45.582222222222221</v>
      </c>
      <c r="M75" s="3">
        <v>0.32777777777777778</v>
      </c>
      <c r="N75" s="3">
        <v>42.676666666666669</v>
      </c>
      <c r="O75" s="3">
        <v>2.5777777777777779</v>
      </c>
      <c r="P75" s="3">
        <f>SUM(Table3[[#This Row],[LPN Hours (excl. Admin)]:[LPN Admin Hours]])</f>
        <v>98.660333333333341</v>
      </c>
      <c r="Q75" s="3">
        <v>98.660333333333341</v>
      </c>
      <c r="R75" s="3">
        <v>0</v>
      </c>
      <c r="S75" s="3">
        <f>SUM(Table3[[#This Row],[CNA Hours]], Table3[[#This Row],[NA TR Hours]], Table3[[#This Row],[Med Aide/Tech Hours]])</f>
        <v>241.84766666666667</v>
      </c>
      <c r="T75" s="3">
        <v>241.84766666666667</v>
      </c>
      <c r="U75" s="3">
        <v>0</v>
      </c>
      <c r="V75" s="3">
        <v>0</v>
      </c>
      <c r="W75" s="3">
        <f>SUM(Table3[[#This Row],[RN Hours Contract]:[Med Aide Hours Contract]])</f>
        <v>2.6147777777777779</v>
      </c>
      <c r="X75" s="3">
        <v>0</v>
      </c>
      <c r="Y75" s="3">
        <v>2.0738888888888889</v>
      </c>
      <c r="Z75" s="3">
        <v>0</v>
      </c>
      <c r="AA75" s="3">
        <v>0.54088888888888897</v>
      </c>
      <c r="AB75" s="3">
        <v>0</v>
      </c>
      <c r="AC75" s="3">
        <v>0</v>
      </c>
      <c r="AD75" s="3">
        <v>0</v>
      </c>
      <c r="AE75" s="3">
        <v>0</v>
      </c>
      <c r="AF75" t="s">
        <v>73</v>
      </c>
      <c r="AG75" s="13">
        <v>1</v>
      </c>
      <c r="AQ75"/>
    </row>
    <row r="76" spans="1:43" x14ac:dyDescent="0.2">
      <c r="A76" t="s">
        <v>208</v>
      </c>
      <c r="B76" t="s">
        <v>283</v>
      </c>
      <c r="C76" t="s">
        <v>468</v>
      </c>
      <c r="D76" t="s">
        <v>521</v>
      </c>
      <c r="E76" s="3">
        <v>92.466666666666669</v>
      </c>
      <c r="F76" s="3">
        <f>Table3[[#This Row],[Total Hours Nurse Staffing]]/Table3[[#This Row],[MDS Census]]</f>
        <v>3.0689990386926222</v>
      </c>
      <c r="G76" s="3">
        <f>Table3[[#This Row],[Total Direct Care Staff Hours]]/Table3[[#This Row],[MDS Census]]</f>
        <v>2.827553472722903</v>
      </c>
      <c r="H76" s="3">
        <f>Table3[[#This Row],[Total RN Hours (w/ Admin, DON)]]/Table3[[#This Row],[MDS Census]]</f>
        <v>0.66081110310021629</v>
      </c>
      <c r="I76" s="3">
        <f>Table3[[#This Row],[RN Hours (excl. Admin, DON)]]/Table3[[#This Row],[MDS Census]]</f>
        <v>0.41936553713049746</v>
      </c>
      <c r="J76" s="3">
        <f t="shared" si="1"/>
        <v>283.78011111111113</v>
      </c>
      <c r="K76" s="3">
        <f>SUM(Table3[[#This Row],[RN Hours (excl. Admin, DON)]], Table3[[#This Row],[LPN Hours (excl. Admin)]], Table3[[#This Row],[CNA Hours]], Table3[[#This Row],[NA TR Hours]], Table3[[#This Row],[Med Aide/Tech Hours]])</f>
        <v>261.45444444444445</v>
      </c>
      <c r="L76" s="3">
        <f>SUM(Table3[[#This Row],[RN Hours (excl. Admin, DON)]:[RN DON Hours]])</f>
        <v>61.103000000000002</v>
      </c>
      <c r="M76" s="3">
        <v>38.777333333333331</v>
      </c>
      <c r="N76" s="3">
        <v>16.959</v>
      </c>
      <c r="O76" s="3">
        <v>5.3666666666666663</v>
      </c>
      <c r="P76" s="3">
        <f>SUM(Table3[[#This Row],[LPN Hours (excl. Admin)]:[LPN Admin Hours]])</f>
        <v>69.197222222222223</v>
      </c>
      <c r="Q76" s="3">
        <v>69.197222222222223</v>
      </c>
      <c r="R76" s="3">
        <v>0</v>
      </c>
      <c r="S76" s="3">
        <f>SUM(Table3[[#This Row],[CNA Hours]], Table3[[#This Row],[NA TR Hours]], Table3[[#This Row],[Med Aide/Tech Hours]])</f>
        <v>153.47988888888889</v>
      </c>
      <c r="T76" s="3">
        <v>153.47988888888889</v>
      </c>
      <c r="U76" s="3">
        <v>0</v>
      </c>
      <c r="V76" s="3">
        <v>0</v>
      </c>
      <c r="W76" s="3">
        <f>SUM(Table3[[#This Row],[RN Hours Contract]:[Med Aide Hours Contract]])</f>
        <v>0.24811111111111109</v>
      </c>
      <c r="X76" s="3">
        <v>0</v>
      </c>
      <c r="Y76" s="3">
        <v>0</v>
      </c>
      <c r="Z76" s="3">
        <v>0</v>
      </c>
      <c r="AA76" s="3">
        <v>0</v>
      </c>
      <c r="AB76" s="3">
        <v>0</v>
      </c>
      <c r="AC76" s="3">
        <v>0.24811111111111109</v>
      </c>
      <c r="AD76" s="3">
        <v>0</v>
      </c>
      <c r="AE76" s="3">
        <v>0</v>
      </c>
      <c r="AF76" t="s">
        <v>74</v>
      </c>
      <c r="AG76" s="13">
        <v>1</v>
      </c>
      <c r="AQ76"/>
    </row>
    <row r="77" spans="1:43" x14ac:dyDescent="0.2">
      <c r="A77" t="s">
        <v>208</v>
      </c>
      <c r="B77" t="s">
        <v>284</v>
      </c>
      <c r="C77" t="s">
        <v>476</v>
      </c>
      <c r="D77" t="s">
        <v>517</v>
      </c>
      <c r="E77" s="3">
        <v>254.16666666666666</v>
      </c>
      <c r="F77" s="3">
        <f>Table3[[#This Row],[Total Hours Nurse Staffing]]/Table3[[#This Row],[MDS Census]]</f>
        <v>3.5284043715846991</v>
      </c>
      <c r="G77" s="3">
        <f>Table3[[#This Row],[Total Direct Care Staff Hours]]/Table3[[#This Row],[MDS Census]]</f>
        <v>3.406054644808743</v>
      </c>
      <c r="H77" s="3">
        <f>Table3[[#This Row],[Total RN Hours (w/ Admin, DON)]]/Table3[[#This Row],[MDS Census]]</f>
        <v>0.4138251366120218</v>
      </c>
      <c r="I77" s="3">
        <f>Table3[[#This Row],[RN Hours (excl. Admin, DON)]]/Table3[[#This Row],[MDS Census]]</f>
        <v>0.32871038251366119</v>
      </c>
      <c r="J77" s="3">
        <f t="shared" si="1"/>
        <v>896.80277777777769</v>
      </c>
      <c r="K77" s="3">
        <f>SUM(Table3[[#This Row],[RN Hours (excl. Admin, DON)]], Table3[[#This Row],[LPN Hours (excl. Admin)]], Table3[[#This Row],[CNA Hours]], Table3[[#This Row],[NA TR Hours]], Table3[[#This Row],[Med Aide/Tech Hours]])</f>
        <v>865.70555555555552</v>
      </c>
      <c r="L77" s="3">
        <f>SUM(Table3[[#This Row],[RN Hours (excl. Admin, DON)]:[RN DON Hours]])</f>
        <v>105.18055555555554</v>
      </c>
      <c r="M77" s="3">
        <v>83.547222222222217</v>
      </c>
      <c r="N77" s="3">
        <v>16.477777777777778</v>
      </c>
      <c r="O77" s="3">
        <v>5.1555555555555559</v>
      </c>
      <c r="P77" s="3">
        <f>SUM(Table3[[#This Row],[LPN Hours (excl. Admin)]:[LPN Admin Hours]])</f>
        <v>246.94722222222219</v>
      </c>
      <c r="Q77" s="3">
        <v>237.48333333333332</v>
      </c>
      <c r="R77" s="3">
        <v>9.4638888888888886</v>
      </c>
      <c r="S77" s="3">
        <f>SUM(Table3[[#This Row],[CNA Hours]], Table3[[#This Row],[NA TR Hours]], Table3[[#This Row],[Med Aide/Tech Hours]])</f>
        <v>544.67499999999995</v>
      </c>
      <c r="T77" s="3">
        <v>544.67499999999995</v>
      </c>
      <c r="U77" s="3">
        <v>0</v>
      </c>
      <c r="V77" s="3">
        <v>0</v>
      </c>
      <c r="W77" s="3">
        <f>SUM(Table3[[#This Row],[RN Hours Contract]:[Med Aide Hours Contract]])</f>
        <v>2.8944444444444444</v>
      </c>
      <c r="X77" s="3">
        <v>1.8944444444444444</v>
      </c>
      <c r="Y77" s="3">
        <v>1</v>
      </c>
      <c r="Z77" s="3">
        <v>0</v>
      </c>
      <c r="AA77" s="3">
        <v>0</v>
      </c>
      <c r="AB77" s="3">
        <v>0</v>
      </c>
      <c r="AC77" s="3">
        <v>0</v>
      </c>
      <c r="AD77" s="3">
        <v>0</v>
      </c>
      <c r="AE77" s="3">
        <v>0</v>
      </c>
      <c r="AF77" t="s">
        <v>75</v>
      </c>
      <c r="AG77" s="13">
        <v>1</v>
      </c>
      <c r="AQ77"/>
    </row>
    <row r="78" spans="1:43" x14ac:dyDescent="0.2">
      <c r="A78" t="s">
        <v>208</v>
      </c>
      <c r="B78" t="s">
        <v>285</v>
      </c>
      <c r="C78" t="s">
        <v>477</v>
      </c>
      <c r="D78" t="s">
        <v>520</v>
      </c>
      <c r="E78" s="3">
        <v>60.422222222222224</v>
      </c>
      <c r="F78" s="3">
        <f>Table3[[#This Row],[Total Hours Nurse Staffing]]/Table3[[#This Row],[MDS Census]]</f>
        <v>4.530066200809121</v>
      </c>
      <c r="G78" s="3">
        <f>Table3[[#This Row],[Total Direct Care Staff Hours]]/Table3[[#This Row],[MDS Census]]</f>
        <v>4.3563810224347188</v>
      </c>
      <c r="H78" s="3">
        <f>Table3[[#This Row],[Total RN Hours (w/ Admin, DON)]]/Table3[[#This Row],[MDS Census]]</f>
        <v>0.6463773446119897</v>
      </c>
      <c r="I78" s="3">
        <f>Table3[[#This Row],[RN Hours (excl. Admin, DON)]]/Table3[[#This Row],[MDS Census]]</f>
        <v>0.56983265906583302</v>
      </c>
      <c r="J78" s="3">
        <f t="shared" si="1"/>
        <v>273.7166666666667</v>
      </c>
      <c r="K78" s="3">
        <f>SUM(Table3[[#This Row],[RN Hours (excl. Admin, DON)]], Table3[[#This Row],[LPN Hours (excl. Admin)]], Table3[[#This Row],[CNA Hours]], Table3[[#This Row],[NA TR Hours]], Table3[[#This Row],[Med Aide/Tech Hours]])</f>
        <v>263.22222222222223</v>
      </c>
      <c r="L78" s="3">
        <f>SUM(Table3[[#This Row],[RN Hours (excl. Admin, DON)]:[RN DON Hours]])</f>
        <v>39.055555555555557</v>
      </c>
      <c r="M78" s="3">
        <v>34.430555555555557</v>
      </c>
      <c r="N78" s="3">
        <v>0</v>
      </c>
      <c r="O78" s="3">
        <v>4.625</v>
      </c>
      <c r="P78" s="3">
        <f>SUM(Table3[[#This Row],[LPN Hours (excl. Admin)]:[LPN Admin Hours]])</f>
        <v>84.62777777777778</v>
      </c>
      <c r="Q78" s="3">
        <v>78.75833333333334</v>
      </c>
      <c r="R78" s="3">
        <v>5.8694444444444445</v>
      </c>
      <c r="S78" s="3">
        <f>SUM(Table3[[#This Row],[CNA Hours]], Table3[[#This Row],[NA TR Hours]], Table3[[#This Row],[Med Aide/Tech Hours]])</f>
        <v>150.03333333333333</v>
      </c>
      <c r="T78" s="3">
        <v>150.03333333333333</v>
      </c>
      <c r="U78" s="3">
        <v>0</v>
      </c>
      <c r="V78" s="3">
        <v>0</v>
      </c>
      <c r="W78" s="3">
        <f>SUM(Table3[[#This Row],[RN Hours Contract]:[Med Aide Hours Contract]])</f>
        <v>13.880555555555556</v>
      </c>
      <c r="X78" s="3">
        <v>0.27777777777777779</v>
      </c>
      <c r="Y78" s="3">
        <v>0</v>
      </c>
      <c r="Z78" s="3">
        <v>0</v>
      </c>
      <c r="AA78" s="3">
        <v>7.8250000000000002</v>
      </c>
      <c r="AB78" s="3">
        <v>0</v>
      </c>
      <c r="AC78" s="3">
        <v>5.7777777777777777</v>
      </c>
      <c r="AD78" s="3">
        <v>0</v>
      </c>
      <c r="AE78" s="3">
        <v>0</v>
      </c>
      <c r="AF78" t="s">
        <v>76</v>
      </c>
      <c r="AG78" s="13">
        <v>1</v>
      </c>
      <c r="AQ78"/>
    </row>
    <row r="79" spans="1:43" x14ac:dyDescent="0.2">
      <c r="A79" t="s">
        <v>208</v>
      </c>
      <c r="B79" t="s">
        <v>286</v>
      </c>
      <c r="C79" t="s">
        <v>433</v>
      </c>
      <c r="D79" t="s">
        <v>518</v>
      </c>
      <c r="E79" s="3">
        <v>101.12222222222222</v>
      </c>
      <c r="F79" s="3">
        <f>Table3[[#This Row],[Total Hours Nurse Staffing]]/Table3[[#This Row],[MDS Census]]</f>
        <v>3.6504504999450611</v>
      </c>
      <c r="G79" s="3">
        <f>Table3[[#This Row],[Total Direct Care Staff Hours]]/Table3[[#This Row],[MDS Census]]</f>
        <v>3.465718052961213</v>
      </c>
      <c r="H79" s="3">
        <f>Table3[[#This Row],[Total RN Hours (w/ Admin, DON)]]/Table3[[#This Row],[MDS Census]]</f>
        <v>0.45256015822437101</v>
      </c>
      <c r="I79" s="3">
        <f>Table3[[#This Row],[RN Hours (excl. Admin, DON)]]/Table3[[#This Row],[MDS Census]]</f>
        <v>0.34941215251071311</v>
      </c>
      <c r="J79" s="3">
        <f t="shared" si="1"/>
        <v>369.14166666666665</v>
      </c>
      <c r="K79" s="3">
        <f>SUM(Table3[[#This Row],[RN Hours (excl. Admin, DON)]], Table3[[#This Row],[LPN Hours (excl. Admin)]], Table3[[#This Row],[CNA Hours]], Table3[[#This Row],[NA TR Hours]], Table3[[#This Row],[Med Aide/Tech Hours]])</f>
        <v>350.46111111111111</v>
      </c>
      <c r="L79" s="3">
        <f>SUM(Table3[[#This Row],[RN Hours (excl. Admin, DON)]:[RN DON Hours]])</f>
        <v>45.763888888888893</v>
      </c>
      <c r="M79" s="3">
        <v>35.333333333333336</v>
      </c>
      <c r="N79" s="3">
        <v>4.6527777777777777</v>
      </c>
      <c r="O79" s="3">
        <v>5.7777777777777777</v>
      </c>
      <c r="P79" s="3">
        <f>SUM(Table3[[#This Row],[LPN Hours (excl. Admin)]:[LPN Admin Hours]])</f>
        <v>116.20833333333333</v>
      </c>
      <c r="Q79" s="3">
        <v>107.95833333333333</v>
      </c>
      <c r="R79" s="3">
        <v>8.25</v>
      </c>
      <c r="S79" s="3">
        <f>SUM(Table3[[#This Row],[CNA Hours]], Table3[[#This Row],[NA TR Hours]], Table3[[#This Row],[Med Aide/Tech Hours]])</f>
        <v>207.16944444444445</v>
      </c>
      <c r="T79" s="3">
        <v>207.16944444444445</v>
      </c>
      <c r="U79" s="3">
        <v>0</v>
      </c>
      <c r="V79" s="3">
        <v>0</v>
      </c>
      <c r="W79" s="3">
        <f>SUM(Table3[[#This Row],[RN Hours Contract]:[Med Aide Hours Contract]])</f>
        <v>11.941666666666666</v>
      </c>
      <c r="X79" s="3">
        <v>0.78055555555555556</v>
      </c>
      <c r="Y79" s="3">
        <v>0.5</v>
      </c>
      <c r="Z79" s="3">
        <v>0</v>
      </c>
      <c r="AA79" s="3">
        <v>1.9388888888888889</v>
      </c>
      <c r="AB79" s="3">
        <v>0</v>
      </c>
      <c r="AC79" s="3">
        <v>8.7222222222222214</v>
      </c>
      <c r="AD79" s="3">
        <v>0</v>
      </c>
      <c r="AE79" s="3">
        <v>0</v>
      </c>
      <c r="AF79" t="s">
        <v>77</v>
      </c>
      <c r="AG79" s="13">
        <v>1</v>
      </c>
      <c r="AQ79"/>
    </row>
    <row r="80" spans="1:43" x14ac:dyDescent="0.2">
      <c r="A80" t="s">
        <v>208</v>
      </c>
      <c r="B80" t="s">
        <v>287</v>
      </c>
      <c r="C80" t="s">
        <v>478</v>
      </c>
      <c r="D80" t="s">
        <v>519</v>
      </c>
      <c r="E80" s="3">
        <v>113.04444444444445</v>
      </c>
      <c r="F80" s="3">
        <f>Table3[[#This Row],[Total Hours Nurse Staffing]]/Table3[[#This Row],[MDS Census]]</f>
        <v>3.7369294279536072</v>
      </c>
      <c r="G80" s="3">
        <f>Table3[[#This Row],[Total Direct Care Staff Hours]]/Table3[[#This Row],[MDS Census]]</f>
        <v>3.2767122075879689</v>
      </c>
      <c r="H80" s="3">
        <f>Table3[[#This Row],[Total RN Hours (w/ Admin, DON)]]/Table3[[#This Row],[MDS Census]]</f>
        <v>0.45444269707096524</v>
      </c>
      <c r="I80" s="3">
        <f>Table3[[#This Row],[RN Hours (excl. Admin, DON)]]/Table3[[#This Row],[MDS Census]]</f>
        <v>9.2736386868488285E-2</v>
      </c>
      <c r="J80" s="3">
        <f t="shared" si="1"/>
        <v>422.43911111111112</v>
      </c>
      <c r="K80" s="3">
        <f>SUM(Table3[[#This Row],[RN Hours (excl. Admin, DON)]], Table3[[#This Row],[LPN Hours (excl. Admin)]], Table3[[#This Row],[CNA Hours]], Table3[[#This Row],[NA TR Hours]], Table3[[#This Row],[Med Aide/Tech Hours]])</f>
        <v>370.41411111111108</v>
      </c>
      <c r="L80" s="3">
        <f>SUM(Table3[[#This Row],[RN Hours (excl. Admin, DON)]:[RN DON Hours]])</f>
        <v>51.372222222222227</v>
      </c>
      <c r="M80" s="3">
        <v>10.483333333333333</v>
      </c>
      <c r="N80" s="3">
        <v>35.555555555555557</v>
      </c>
      <c r="O80" s="3">
        <v>5.333333333333333</v>
      </c>
      <c r="P80" s="3">
        <f>SUM(Table3[[#This Row],[LPN Hours (excl. Admin)]:[LPN Admin Hours]])</f>
        <v>138.63077777777778</v>
      </c>
      <c r="Q80" s="3">
        <v>127.49466666666667</v>
      </c>
      <c r="R80" s="3">
        <v>11.136111111111111</v>
      </c>
      <c r="S80" s="3">
        <f>SUM(Table3[[#This Row],[CNA Hours]], Table3[[#This Row],[NA TR Hours]], Table3[[#This Row],[Med Aide/Tech Hours]])</f>
        <v>232.4361111111111</v>
      </c>
      <c r="T80" s="3">
        <v>232.4361111111111</v>
      </c>
      <c r="U80" s="3">
        <v>0</v>
      </c>
      <c r="V80" s="3">
        <v>0</v>
      </c>
      <c r="W80" s="3">
        <f>SUM(Table3[[#This Row],[RN Hours Contract]:[Med Aide Hours Contract]])</f>
        <v>8.1</v>
      </c>
      <c r="X80" s="3">
        <v>0</v>
      </c>
      <c r="Y80" s="3">
        <v>5.4388888888888891</v>
      </c>
      <c r="Z80" s="3">
        <v>0</v>
      </c>
      <c r="AA80" s="3">
        <v>0</v>
      </c>
      <c r="AB80" s="3">
        <v>0</v>
      </c>
      <c r="AC80" s="3">
        <v>2.661111111111111</v>
      </c>
      <c r="AD80" s="3">
        <v>0</v>
      </c>
      <c r="AE80" s="3">
        <v>0</v>
      </c>
      <c r="AF80" t="s">
        <v>78</v>
      </c>
      <c r="AG80" s="13">
        <v>1</v>
      </c>
      <c r="AQ80"/>
    </row>
    <row r="81" spans="1:43" x14ac:dyDescent="0.2">
      <c r="A81" t="s">
        <v>208</v>
      </c>
      <c r="B81" t="s">
        <v>288</v>
      </c>
      <c r="C81" t="s">
        <v>447</v>
      </c>
      <c r="D81" t="s">
        <v>517</v>
      </c>
      <c r="E81" s="3">
        <v>113.93333333333334</v>
      </c>
      <c r="F81" s="3">
        <f>Table3[[#This Row],[Total Hours Nurse Staffing]]/Table3[[#This Row],[MDS Census]]</f>
        <v>3.2036444314413886</v>
      </c>
      <c r="G81" s="3">
        <f>Table3[[#This Row],[Total Direct Care Staff Hours]]/Table3[[#This Row],[MDS Census]]</f>
        <v>2.7510181392627264</v>
      </c>
      <c r="H81" s="3">
        <f>Table3[[#This Row],[Total RN Hours (w/ Admin, DON)]]/Table3[[#This Row],[MDS Census]]</f>
        <v>0.45428418178271895</v>
      </c>
      <c r="I81" s="3">
        <f>Table3[[#This Row],[RN Hours (excl. Admin, DON)]]/Table3[[#This Row],[MDS Census]]</f>
        <v>1.6578896040569534E-3</v>
      </c>
      <c r="J81" s="3">
        <f t="shared" si="1"/>
        <v>365.00188888888886</v>
      </c>
      <c r="K81" s="3">
        <f>SUM(Table3[[#This Row],[RN Hours (excl. Admin, DON)]], Table3[[#This Row],[LPN Hours (excl. Admin)]], Table3[[#This Row],[CNA Hours]], Table3[[#This Row],[NA TR Hours]], Table3[[#This Row],[Med Aide/Tech Hours]])</f>
        <v>313.43266666666665</v>
      </c>
      <c r="L81" s="3">
        <f>SUM(Table3[[#This Row],[RN Hours (excl. Admin, DON)]:[RN DON Hours]])</f>
        <v>51.758111111111113</v>
      </c>
      <c r="M81" s="3">
        <v>0.18888888888888888</v>
      </c>
      <c r="N81" s="3">
        <v>44.896999999999998</v>
      </c>
      <c r="O81" s="3">
        <v>6.6722222222222225</v>
      </c>
      <c r="P81" s="3">
        <f>SUM(Table3[[#This Row],[LPN Hours (excl. Admin)]:[LPN Admin Hours]])</f>
        <v>87.348888888888879</v>
      </c>
      <c r="Q81" s="3">
        <v>87.348888888888879</v>
      </c>
      <c r="R81" s="3">
        <v>0</v>
      </c>
      <c r="S81" s="3">
        <f>SUM(Table3[[#This Row],[CNA Hours]], Table3[[#This Row],[NA TR Hours]], Table3[[#This Row],[Med Aide/Tech Hours]])</f>
        <v>225.89488888888889</v>
      </c>
      <c r="T81" s="3">
        <v>225.89488888888889</v>
      </c>
      <c r="U81" s="3">
        <v>0</v>
      </c>
      <c r="V81" s="3">
        <v>0</v>
      </c>
      <c r="W81" s="3">
        <f>SUM(Table3[[#This Row],[RN Hours Contract]:[Med Aide Hours Contract]])</f>
        <v>11.426222222222222</v>
      </c>
      <c r="X81" s="3">
        <v>0</v>
      </c>
      <c r="Y81" s="3">
        <v>2.4220000000000002</v>
      </c>
      <c r="Z81" s="3">
        <v>0</v>
      </c>
      <c r="AA81" s="3">
        <v>9.0042222222222215</v>
      </c>
      <c r="AB81" s="3">
        <v>0</v>
      </c>
      <c r="AC81" s="3">
        <v>0</v>
      </c>
      <c r="AD81" s="3">
        <v>0</v>
      </c>
      <c r="AE81" s="3">
        <v>0</v>
      </c>
      <c r="AF81" t="s">
        <v>79</v>
      </c>
      <c r="AG81" s="13">
        <v>1</v>
      </c>
      <c r="AQ81"/>
    </row>
    <row r="82" spans="1:43" x14ac:dyDescent="0.2">
      <c r="A82" t="s">
        <v>208</v>
      </c>
      <c r="B82" t="s">
        <v>289</v>
      </c>
      <c r="C82" t="s">
        <v>465</v>
      </c>
      <c r="D82" t="s">
        <v>518</v>
      </c>
      <c r="E82" s="3">
        <v>64.411111111111111</v>
      </c>
      <c r="F82" s="3">
        <f>Table3[[#This Row],[Total Hours Nurse Staffing]]/Table3[[#This Row],[MDS Census]]</f>
        <v>4.6126875970329486</v>
      </c>
      <c r="G82" s="3">
        <f>Table3[[#This Row],[Total Direct Care Staff Hours]]/Table3[[#This Row],[MDS Census]]</f>
        <v>4.193548387096774</v>
      </c>
      <c r="H82" s="3">
        <f>Table3[[#This Row],[Total RN Hours (w/ Admin, DON)]]/Table3[[#This Row],[MDS Census]]</f>
        <v>1.3860617560807316</v>
      </c>
      <c r="I82" s="3">
        <f>Table3[[#This Row],[RN Hours (excl. Admin, DON)]]/Table3[[#This Row],[MDS Census]]</f>
        <v>1.0117302052785924</v>
      </c>
      <c r="J82" s="3">
        <f t="shared" si="1"/>
        <v>297.10833333333335</v>
      </c>
      <c r="K82" s="3">
        <f>SUM(Table3[[#This Row],[RN Hours (excl. Admin, DON)]], Table3[[#This Row],[LPN Hours (excl. Admin)]], Table3[[#This Row],[CNA Hours]], Table3[[#This Row],[NA TR Hours]], Table3[[#This Row],[Med Aide/Tech Hours]])</f>
        <v>270.11111111111109</v>
      </c>
      <c r="L82" s="3">
        <f>SUM(Table3[[#This Row],[RN Hours (excl. Admin, DON)]:[RN DON Hours]])</f>
        <v>89.277777777777786</v>
      </c>
      <c r="M82" s="3">
        <v>65.166666666666671</v>
      </c>
      <c r="N82" s="3">
        <v>18.861111111111111</v>
      </c>
      <c r="O82" s="3">
        <v>5.25</v>
      </c>
      <c r="P82" s="3">
        <f>SUM(Table3[[#This Row],[LPN Hours (excl. Admin)]:[LPN Admin Hours]])</f>
        <v>55.305555555555557</v>
      </c>
      <c r="Q82" s="3">
        <v>52.419444444444444</v>
      </c>
      <c r="R82" s="3">
        <v>2.8861111111111111</v>
      </c>
      <c r="S82" s="3">
        <f>SUM(Table3[[#This Row],[CNA Hours]], Table3[[#This Row],[NA TR Hours]], Table3[[#This Row],[Med Aide/Tech Hours]])</f>
        <v>152.52500000000001</v>
      </c>
      <c r="T82" s="3">
        <v>152.52500000000001</v>
      </c>
      <c r="U82" s="3">
        <v>0</v>
      </c>
      <c r="V82" s="3">
        <v>0</v>
      </c>
      <c r="W82" s="3">
        <f>SUM(Table3[[#This Row],[RN Hours Contract]:[Med Aide Hours Contract]])</f>
        <v>13.133333333333335</v>
      </c>
      <c r="X82" s="3">
        <v>0</v>
      </c>
      <c r="Y82" s="3">
        <v>7.0166666666666666</v>
      </c>
      <c r="Z82" s="3">
        <v>0</v>
      </c>
      <c r="AA82" s="3">
        <v>4.5472222222222225</v>
      </c>
      <c r="AB82" s="3">
        <v>0</v>
      </c>
      <c r="AC82" s="3">
        <v>1.5694444444444444</v>
      </c>
      <c r="AD82" s="3">
        <v>0</v>
      </c>
      <c r="AE82" s="3">
        <v>0</v>
      </c>
      <c r="AF82" t="s">
        <v>80</v>
      </c>
      <c r="AG82" s="13">
        <v>1</v>
      </c>
      <c r="AQ82"/>
    </row>
    <row r="83" spans="1:43" x14ac:dyDescent="0.2">
      <c r="A83" t="s">
        <v>208</v>
      </c>
      <c r="B83" t="s">
        <v>290</v>
      </c>
      <c r="C83" t="s">
        <v>419</v>
      </c>
      <c r="D83" t="s">
        <v>517</v>
      </c>
      <c r="E83" s="3">
        <v>115.3</v>
      </c>
      <c r="F83" s="3">
        <f>Table3[[#This Row],[Total Hours Nurse Staffing]]/Table3[[#This Row],[MDS Census]]</f>
        <v>3.3078654717162959</v>
      </c>
      <c r="G83" s="3">
        <f>Table3[[#This Row],[Total Direct Care Staff Hours]]/Table3[[#This Row],[MDS Census]]</f>
        <v>2.8753223474992775</v>
      </c>
      <c r="H83" s="3">
        <f>Table3[[#This Row],[Total RN Hours (w/ Admin, DON)]]/Table3[[#This Row],[MDS Census]]</f>
        <v>0.50489062349426628</v>
      </c>
      <c r="I83" s="3">
        <f>Table3[[#This Row],[RN Hours (excl. Admin, DON)]]/Table3[[#This Row],[MDS Census]]</f>
        <v>7.2347499277247762E-2</v>
      </c>
      <c r="J83" s="3">
        <f t="shared" si="1"/>
        <v>381.3968888888889</v>
      </c>
      <c r="K83" s="3">
        <f>SUM(Table3[[#This Row],[RN Hours (excl. Admin, DON)]], Table3[[#This Row],[LPN Hours (excl. Admin)]], Table3[[#This Row],[CNA Hours]], Table3[[#This Row],[NA TR Hours]], Table3[[#This Row],[Med Aide/Tech Hours]])</f>
        <v>331.52466666666669</v>
      </c>
      <c r="L83" s="3">
        <f>SUM(Table3[[#This Row],[RN Hours (excl. Admin, DON)]:[RN DON Hours]])</f>
        <v>58.213888888888896</v>
      </c>
      <c r="M83" s="3">
        <v>8.3416666666666668</v>
      </c>
      <c r="N83" s="3">
        <v>44.538888888888891</v>
      </c>
      <c r="O83" s="3">
        <v>5.333333333333333</v>
      </c>
      <c r="P83" s="3">
        <f>SUM(Table3[[#This Row],[LPN Hours (excl. Admin)]:[LPN Admin Hours]])</f>
        <v>92.470555555555563</v>
      </c>
      <c r="Q83" s="3">
        <v>92.470555555555563</v>
      </c>
      <c r="R83" s="3">
        <v>0</v>
      </c>
      <c r="S83" s="3">
        <f>SUM(Table3[[#This Row],[CNA Hours]], Table3[[#This Row],[NA TR Hours]], Table3[[#This Row],[Med Aide/Tech Hours]])</f>
        <v>230.71244444444443</v>
      </c>
      <c r="T83" s="3">
        <v>230.71244444444443</v>
      </c>
      <c r="U83" s="3">
        <v>0</v>
      </c>
      <c r="V83" s="3">
        <v>0</v>
      </c>
      <c r="W83" s="3">
        <f>SUM(Table3[[#This Row],[RN Hours Contract]:[Med Aide Hours Contract]])</f>
        <v>3.9555555555555553</v>
      </c>
      <c r="X83" s="3">
        <v>0</v>
      </c>
      <c r="Y83" s="3">
        <v>1.2055555555555555</v>
      </c>
      <c r="Z83" s="3">
        <v>0</v>
      </c>
      <c r="AA83" s="3">
        <v>8.3333333333333329E-2</v>
      </c>
      <c r="AB83" s="3">
        <v>0</v>
      </c>
      <c r="AC83" s="3">
        <v>2.6666666666666665</v>
      </c>
      <c r="AD83" s="3">
        <v>0</v>
      </c>
      <c r="AE83" s="3">
        <v>0</v>
      </c>
      <c r="AF83" t="s">
        <v>81</v>
      </c>
      <c r="AG83" s="13">
        <v>1</v>
      </c>
      <c r="AQ83"/>
    </row>
    <row r="84" spans="1:43" x14ac:dyDescent="0.2">
      <c r="A84" t="s">
        <v>208</v>
      </c>
      <c r="B84" t="s">
        <v>291</v>
      </c>
      <c r="C84" t="s">
        <v>479</v>
      </c>
      <c r="D84" t="s">
        <v>521</v>
      </c>
      <c r="E84" s="3">
        <v>106.73333333333333</v>
      </c>
      <c r="F84" s="3">
        <f>Table3[[#This Row],[Total Hours Nurse Staffing]]/Table3[[#This Row],[MDS Census]]</f>
        <v>3.1847230897355812</v>
      </c>
      <c r="G84" s="3">
        <f>Table3[[#This Row],[Total Direct Care Staff Hours]]/Table3[[#This Row],[MDS Census]]</f>
        <v>3.0051478242764933</v>
      </c>
      <c r="H84" s="3">
        <f>Table3[[#This Row],[Total RN Hours (w/ Admin, DON)]]/Table3[[#This Row],[MDS Census]]</f>
        <v>0.69394961482406814</v>
      </c>
      <c r="I84" s="3">
        <f>Table3[[#This Row],[RN Hours (excl. Admin, DON)]]/Table3[[#This Row],[MDS Census]]</f>
        <v>0.53155111388715381</v>
      </c>
      <c r="J84" s="3">
        <f t="shared" si="1"/>
        <v>339.91611111111104</v>
      </c>
      <c r="K84" s="3">
        <f>SUM(Table3[[#This Row],[RN Hours (excl. Admin, DON)]], Table3[[#This Row],[LPN Hours (excl. Admin)]], Table3[[#This Row],[CNA Hours]], Table3[[#This Row],[NA TR Hours]], Table3[[#This Row],[Med Aide/Tech Hours]])</f>
        <v>320.74944444444441</v>
      </c>
      <c r="L84" s="3">
        <f>SUM(Table3[[#This Row],[RN Hours (excl. Admin, DON)]:[RN DON Hours]])</f>
        <v>74.067555555555543</v>
      </c>
      <c r="M84" s="3">
        <v>56.734222222222222</v>
      </c>
      <c r="N84" s="3">
        <v>11.466666666666667</v>
      </c>
      <c r="O84" s="3">
        <v>5.8666666666666663</v>
      </c>
      <c r="P84" s="3">
        <f>SUM(Table3[[#This Row],[LPN Hours (excl. Admin)]:[LPN Admin Hours]])</f>
        <v>66.581333333333319</v>
      </c>
      <c r="Q84" s="3">
        <v>64.74799999999999</v>
      </c>
      <c r="R84" s="3">
        <v>1.8333333333333337</v>
      </c>
      <c r="S84" s="3">
        <f>SUM(Table3[[#This Row],[CNA Hours]], Table3[[#This Row],[NA TR Hours]], Table3[[#This Row],[Med Aide/Tech Hours]])</f>
        <v>199.26722222222222</v>
      </c>
      <c r="T84" s="3">
        <v>193.33833333333334</v>
      </c>
      <c r="U84" s="3">
        <v>5.9288888888888902</v>
      </c>
      <c r="V84" s="3">
        <v>0</v>
      </c>
      <c r="W84" s="3">
        <f>SUM(Table3[[#This Row],[RN Hours Contract]:[Med Aide Hours Contract]])</f>
        <v>0</v>
      </c>
      <c r="X84" s="3">
        <v>0</v>
      </c>
      <c r="Y84" s="3">
        <v>0</v>
      </c>
      <c r="Z84" s="3">
        <v>0</v>
      </c>
      <c r="AA84" s="3">
        <v>0</v>
      </c>
      <c r="AB84" s="3">
        <v>0</v>
      </c>
      <c r="AC84" s="3">
        <v>0</v>
      </c>
      <c r="AD84" s="3">
        <v>0</v>
      </c>
      <c r="AE84" s="3">
        <v>0</v>
      </c>
      <c r="AF84" t="s">
        <v>82</v>
      </c>
      <c r="AG84" s="13">
        <v>1</v>
      </c>
      <c r="AQ84"/>
    </row>
    <row r="85" spans="1:43" x14ac:dyDescent="0.2">
      <c r="A85" t="s">
        <v>208</v>
      </c>
      <c r="B85" t="s">
        <v>292</v>
      </c>
      <c r="C85" t="s">
        <v>480</v>
      </c>
      <c r="D85" t="s">
        <v>521</v>
      </c>
      <c r="E85" s="3">
        <v>77.24444444444444</v>
      </c>
      <c r="F85" s="3">
        <f>Table3[[#This Row],[Total Hours Nurse Staffing]]/Table3[[#This Row],[MDS Census]]</f>
        <v>3.0128380322209436</v>
      </c>
      <c r="G85" s="3">
        <f>Table3[[#This Row],[Total Direct Care Staff Hours]]/Table3[[#This Row],[MDS Census]]</f>
        <v>2.7696705983889531</v>
      </c>
      <c r="H85" s="3">
        <f>Table3[[#This Row],[Total RN Hours (w/ Admin, DON)]]/Table3[[#This Row],[MDS Census]]</f>
        <v>0.82300057537399318</v>
      </c>
      <c r="I85" s="3">
        <f>Table3[[#This Row],[RN Hours (excl. Admin, DON)]]/Table3[[#This Row],[MDS Census]]</f>
        <v>0.57983314154200238</v>
      </c>
      <c r="J85" s="3">
        <f t="shared" si="1"/>
        <v>232.72499999999999</v>
      </c>
      <c r="K85" s="3">
        <f>SUM(Table3[[#This Row],[RN Hours (excl. Admin, DON)]], Table3[[#This Row],[LPN Hours (excl. Admin)]], Table3[[#This Row],[CNA Hours]], Table3[[#This Row],[NA TR Hours]], Table3[[#This Row],[Med Aide/Tech Hours]])</f>
        <v>213.94166666666666</v>
      </c>
      <c r="L85" s="3">
        <f>SUM(Table3[[#This Row],[RN Hours (excl. Admin, DON)]:[RN DON Hours]])</f>
        <v>63.572222222222223</v>
      </c>
      <c r="M85" s="3">
        <v>44.788888888888891</v>
      </c>
      <c r="N85" s="3">
        <v>12.238888888888889</v>
      </c>
      <c r="O85" s="3">
        <v>6.5444444444444443</v>
      </c>
      <c r="P85" s="3">
        <f>SUM(Table3[[#This Row],[LPN Hours (excl. Admin)]:[LPN Admin Hours]])</f>
        <v>48.363888888888887</v>
      </c>
      <c r="Q85" s="3">
        <v>48.363888888888887</v>
      </c>
      <c r="R85" s="3">
        <v>0</v>
      </c>
      <c r="S85" s="3">
        <f>SUM(Table3[[#This Row],[CNA Hours]], Table3[[#This Row],[NA TR Hours]], Table3[[#This Row],[Med Aide/Tech Hours]])</f>
        <v>120.78888888888889</v>
      </c>
      <c r="T85" s="3">
        <v>120.78888888888889</v>
      </c>
      <c r="U85" s="3">
        <v>0</v>
      </c>
      <c r="V85" s="3">
        <v>0</v>
      </c>
      <c r="W85" s="3">
        <f>SUM(Table3[[#This Row],[RN Hours Contract]:[Med Aide Hours Contract]])</f>
        <v>23</v>
      </c>
      <c r="X85" s="3">
        <v>3.4611111111111112</v>
      </c>
      <c r="Y85" s="3">
        <v>0</v>
      </c>
      <c r="Z85" s="3">
        <v>0</v>
      </c>
      <c r="AA85" s="3">
        <v>4.583333333333333</v>
      </c>
      <c r="AB85" s="3">
        <v>0</v>
      </c>
      <c r="AC85" s="3">
        <v>14.955555555555556</v>
      </c>
      <c r="AD85" s="3">
        <v>0</v>
      </c>
      <c r="AE85" s="3">
        <v>0</v>
      </c>
      <c r="AF85" t="s">
        <v>83</v>
      </c>
      <c r="AG85" s="13">
        <v>1</v>
      </c>
      <c r="AQ85"/>
    </row>
    <row r="86" spans="1:43" x14ac:dyDescent="0.2">
      <c r="A86" t="s">
        <v>208</v>
      </c>
      <c r="B86" t="s">
        <v>293</v>
      </c>
      <c r="C86" t="s">
        <v>454</v>
      </c>
      <c r="D86" t="s">
        <v>517</v>
      </c>
      <c r="E86" s="3">
        <v>25.655555555555555</v>
      </c>
      <c r="F86" s="3">
        <f>Table3[[#This Row],[Total Hours Nurse Staffing]]/Table3[[#This Row],[MDS Census]]</f>
        <v>4.7655911650064962</v>
      </c>
      <c r="G86" s="3">
        <f>Table3[[#This Row],[Total Direct Care Staff Hours]]/Table3[[#This Row],[MDS Census]]</f>
        <v>4.3689909051537459</v>
      </c>
      <c r="H86" s="3">
        <f>Table3[[#This Row],[Total RN Hours (w/ Admin, DON)]]/Table3[[#This Row],[MDS Census]]</f>
        <v>1.5843438718059768</v>
      </c>
      <c r="I86" s="3">
        <f>Table3[[#This Row],[RN Hours (excl. Admin, DON)]]/Table3[[#This Row],[MDS Census]]</f>
        <v>1.1877436119532265</v>
      </c>
      <c r="J86" s="3">
        <f t="shared" si="1"/>
        <v>122.26388888888889</v>
      </c>
      <c r="K86" s="3">
        <f>SUM(Table3[[#This Row],[RN Hours (excl. Admin, DON)]], Table3[[#This Row],[LPN Hours (excl. Admin)]], Table3[[#This Row],[CNA Hours]], Table3[[#This Row],[NA TR Hours]], Table3[[#This Row],[Med Aide/Tech Hours]])</f>
        <v>112.08888888888887</v>
      </c>
      <c r="L86" s="3">
        <f>SUM(Table3[[#This Row],[RN Hours (excl. Admin, DON)]:[RN DON Hours]])</f>
        <v>40.647222222222226</v>
      </c>
      <c r="M86" s="3">
        <v>30.472222222222221</v>
      </c>
      <c r="N86" s="3">
        <v>4.7527777777777782</v>
      </c>
      <c r="O86" s="3">
        <v>5.4222222222222225</v>
      </c>
      <c r="P86" s="3">
        <f>SUM(Table3[[#This Row],[LPN Hours (excl. Admin)]:[LPN Admin Hours]])</f>
        <v>12</v>
      </c>
      <c r="Q86" s="3">
        <v>12</v>
      </c>
      <c r="R86" s="3">
        <v>0</v>
      </c>
      <c r="S86" s="3">
        <f>SUM(Table3[[#This Row],[CNA Hours]], Table3[[#This Row],[NA TR Hours]], Table3[[#This Row],[Med Aide/Tech Hours]])</f>
        <v>69.61666666666666</v>
      </c>
      <c r="T86" s="3">
        <v>69.61666666666666</v>
      </c>
      <c r="U86" s="3">
        <v>0</v>
      </c>
      <c r="V86" s="3">
        <v>0</v>
      </c>
      <c r="W86" s="3">
        <f>SUM(Table3[[#This Row],[RN Hours Contract]:[Med Aide Hours Contract]])</f>
        <v>1.7611111111111111</v>
      </c>
      <c r="X86" s="3">
        <v>1.7611111111111111</v>
      </c>
      <c r="Y86" s="3">
        <v>0</v>
      </c>
      <c r="Z86" s="3">
        <v>0</v>
      </c>
      <c r="AA86" s="3">
        <v>0</v>
      </c>
      <c r="AB86" s="3">
        <v>0</v>
      </c>
      <c r="AC86" s="3">
        <v>0</v>
      </c>
      <c r="AD86" s="3">
        <v>0</v>
      </c>
      <c r="AE86" s="3">
        <v>0</v>
      </c>
      <c r="AF86" t="s">
        <v>84</v>
      </c>
      <c r="AG86" s="13">
        <v>1</v>
      </c>
      <c r="AQ86"/>
    </row>
    <row r="87" spans="1:43" x14ac:dyDescent="0.2">
      <c r="A87" t="s">
        <v>208</v>
      </c>
      <c r="B87" t="s">
        <v>294</v>
      </c>
      <c r="C87" t="s">
        <v>430</v>
      </c>
      <c r="D87" t="s">
        <v>516</v>
      </c>
      <c r="E87" s="3">
        <v>82.555555555555557</v>
      </c>
      <c r="F87" s="3">
        <f>Table3[[#This Row],[Total Hours Nurse Staffing]]/Table3[[#This Row],[MDS Census]]</f>
        <v>2.9799004037685064</v>
      </c>
      <c r="G87" s="3">
        <f>Table3[[#This Row],[Total Direct Care Staff Hours]]/Table3[[#This Row],[MDS Census]]</f>
        <v>2.8270740242261105</v>
      </c>
      <c r="H87" s="3">
        <f>Table3[[#This Row],[Total RN Hours (w/ Admin, DON)]]/Table3[[#This Row],[MDS Census]]</f>
        <v>0.51822611036339172</v>
      </c>
      <c r="I87" s="3">
        <f>Table3[[#This Row],[RN Hours (excl. Admin, DON)]]/Table3[[#This Row],[MDS Census]]</f>
        <v>0.36539973082099597</v>
      </c>
      <c r="J87" s="3">
        <f t="shared" si="1"/>
        <v>246.00733333333335</v>
      </c>
      <c r="K87" s="3">
        <f>SUM(Table3[[#This Row],[RN Hours (excl. Admin, DON)]], Table3[[#This Row],[LPN Hours (excl. Admin)]], Table3[[#This Row],[CNA Hours]], Table3[[#This Row],[NA TR Hours]], Table3[[#This Row],[Med Aide/Tech Hours]])</f>
        <v>233.39066666666668</v>
      </c>
      <c r="L87" s="3">
        <f>SUM(Table3[[#This Row],[RN Hours (excl. Admin, DON)]:[RN DON Hours]])</f>
        <v>42.782444444444451</v>
      </c>
      <c r="M87" s="3">
        <v>30.16577777777778</v>
      </c>
      <c r="N87" s="3">
        <v>7.4611111111111112</v>
      </c>
      <c r="O87" s="3">
        <v>5.1555555555555559</v>
      </c>
      <c r="P87" s="3">
        <f>SUM(Table3[[#This Row],[LPN Hours (excl. Admin)]:[LPN Admin Hours]])</f>
        <v>57.347222222222221</v>
      </c>
      <c r="Q87" s="3">
        <v>57.347222222222221</v>
      </c>
      <c r="R87" s="3">
        <v>0</v>
      </c>
      <c r="S87" s="3">
        <f>SUM(Table3[[#This Row],[CNA Hours]], Table3[[#This Row],[NA TR Hours]], Table3[[#This Row],[Med Aide/Tech Hours]])</f>
        <v>145.87766666666667</v>
      </c>
      <c r="T87" s="3">
        <v>145.87766666666667</v>
      </c>
      <c r="U87" s="3">
        <v>0</v>
      </c>
      <c r="V87" s="3">
        <v>0</v>
      </c>
      <c r="W87" s="3">
        <f>SUM(Table3[[#This Row],[RN Hours Contract]:[Med Aide Hours Contract]])</f>
        <v>3.0055555555555555</v>
      </c>
      <c r="X87" s="3">
        <v>0</v>
      </c>
      <c r="Y87" s="3">
        <v>8.3333333333333329E-2</v>
      </c>
      <c r="Z87" s="3">
        <v>0</v>
      </c>
      <c r="AA87" s="3">
        <v>0.16666666666666666</v>
      </c>
      <c r="AB87" s="3">
        <v>0</v>
      </c>
      <c r="AC87" s="3">
        <v>2.7555555555555555</v>
      </c>
      <c r="AD87" s="3">
        <v>0</v>
      </c>
      <c r="AE87" s="3">
        <v>0</v>
      </c>
      <c r="AF87" t="s">
        <v>85</v>
      </c>
      <c r="AG87" s="13">
        <v>1</v>
      </c>
      <c r="AQ87"/>
    </row>
    <row r="88" spans="1:43" x14ac:dyDescent="0.2">
      <c r="A88" t="s">
        <v>208</v>
      </c>
      <c r="B88" t="s">
        <v>295</v>
      </c>
      <c r="C88" t="s">
        <v>481</v>
      </c>
      <c r="D88" t="s">
        <v>518</v>
      </c>
      <c r="E88" s="3">
        <v>71.233333333333334</v>
      </c>
      <c r="F88" s="3">
        <f>Table3[[#This Row],[Total Hours Nurse Staffing]]/Table3[[#This Row],[MDS Census]]</f>
        <v>4.7086647948837932</v>
      </c>
      <c r="G88" s="3">
        <f>Table3[[#This Row],[Total Direct Care Staff Hours]]/Table3[[#This Row],[MDS Census]]</f>
        <v>3.9005615348619562</v>
      </c>
      <c r="H88" s="3">
        <f>Table3[[#This Row],[Total RN Hours (w/ Admin, DON)]]/Table3[[#This Row],[MDS Census]]</f>
        <v>1.6564108563406645</v>
      </c>
      <c r="I88" s="3">
        <f>Table3[[#This Row],[RN Hours (excl. Admin, DON)]]/Table3[[#This Row],[MDS Census]]</f>
        <v>0.84830759631882702</v>
      </c>
      <c r="J88" s="3">
        <f t="shared" si="1"/>
        <v>335.41388888888889</v>
      </c>
      <c r="K88" s="3">
        <f>SUM(Table3[[#This Row],[RN Hours (excl. Admin, DON)]], Table3[[#This Row],[LPN Hours (excl. Admin)]], Table3[[#This Row],[CNA Hours]], Table3[[#This Row],[NA TR Hours]], Table3[[#This Row],[Med Aide/Tech Hours]])</f>
        <v>277.85000000000002</v>
      </c>
      <c r="L88" s="3">
        <f>SUM(Table3[[#This Row],[RN Hours (excl. Admin, DON)]:[RN DON Hours]])</f>
        <v>117.99166666666667</v>
      </c>
      <c r="M88" s="3">
        <v>60.427777777777777</v>
      </c>
      <c r="N88" s="3">
        <v>53.25277777777778</v>
      </c>
      <c r="O88" s="3">
        <v>4.3111111111111109</v>
      </c>
      <c r="P88" s="3">
        <f>SUM(Table3[[#This Row],[LPN Hours (excl. Admin)]:[LPN Admin Hours]])</f>
        <v>0</v>
      </c>
      <c r="Q88" s="3">
        <v>0</v>
      </c>
      <c r="R88" s="3">
        <v>0</v>
      </c>
      <c r="S88" s="3">
        <f>SUM(Table3[[#This Row],[CNA Hours]], Table3[[#This Row],[NA TR Hours]], Table3[[#This Row],[Med Aide/Tech Hours]])</f>
        <v>217.42222222222222</v>
      </c>
      <c r="T88" s="3">
        <v>217.42222222222222</v>
      </c>
      <c r="U88" s="3">
        <v>0</v>
      </c>
      <c r="V88" s="3">
        <v>0</v>
      </c>
      <c r="W88" s="3">
        <f>SUM(Table3[[#This Row],[RN Hours Contract]:[Med Aide Hours Contract]])</f>
        <v>0</v>
      </c>
      <c r="X88" s="3">
        <v>0</v>
      </c>
      <c r="Y88" s="3">
        <v>0</v>
      </c>
      <c r="Z88" s="3">
        <v>0</v>
      </c>
      <c r="AA88" s="3">
        <v>0</v>
      </c>
      <c r="AB88" s="3">
        <v>0</v>
      </c>
      <c r="AC88" s="3">
        <v>0</v>
      </c>
      <c r="AD88" s="3">
        <v>0</v>
      </c>
      <c r="AE88" s="3">
        <v>0</v>
      </c>
      <c r="AF88" t="s">
        <v>86</v>
      </c>
      <c r="AG88" s="13">
        <v>1</v>
      </c>
      <c r="AQ88"/>
    </row>
    <row r="89" spans="1:43" x14ac:dyDescent="0.2">
      <c r="A89" t="s">
        <v>208</v>
      </c>
      <c r="B89" t="s">
        <v>296</v>
      </c>
      <c r="C89" t="s">
        <v>441</v>
      </c>
      <c r="D89" t="s">
        <v>517</v>
      </c>
      <c r="E89" s="3">
        <v>115.27777777777777</v>
      </c>
      <c r="F89" s="3">
        <f>Table3[[#This Row],[Total Hours Nurse Staffing]]/Table3[[#This Row],[MDS Census]]</f>
        <v>3.9021927710843376</v>
      </c>
      <c r="G89" s="3">
        <f>Table3[[#This Row],[Total Direct Care Staff Hours]]/Table3[[#This Row],[MDS Census]]</f>
        <v>3.7160240963855422</v>
      </c>
      <c r="H89" s="3">
        <f>Table3[[#This Row],[Total RN Hours (w/ Admin, DON)]]/Table3[[#This Row],[MDS Census]]</f>
        <v>0.50166265060240978</v>
      </c>
      <c r="I89" s="3">
        <f>Table3[[#This Row],[RN Hours (excl. Admin, DON)]]/Table3[[#This Row],[MDS Census]]</f>
        <v>0.3154939759036145</v>
      </c>
      <c r="J89" s="3">
        <f t="shared" si="1"/>
        <v>449.83611111111111</v>
      </c>
      <c r="K89" s="3">
        <f>SUM(Table3[[#This Row],[RN Hours (excl. Admin, DON)]], Table3[[#This Row],[LPN Hours (excl. Admin)]], Table3[[#This Row],[CNA Hours]], Table3[[#This Row],[NA TR Hours]], Table3[[#This Row],[Med Aide/Tech Hours]])</f>
        <v>428.375</v>
      </c>
      <c r="L89" s="3">
        <f>SUM(Table3[[#This Row],[RN Hours (excl. Admin, DON)]:[RN DON Hours]])</f>
        <v>57.830555555555563</v>
      </c>
      <c r="M89" s="3">
        <v>36.369444444444447</v>
      </c>
      <c r="N89" s="3">
        <v>16.211111111111112</v>
      </c>
      <c r="O89" s="3">
        <v>5.25</v>
      </c>
      <c r="P89" s="3">
        <f>SUM(Table3[[#This Row],[LPN Hours (excl. Admin)]:[LPN Admin Hours]])</f>
        <v>122.62222222222222</v>
      </c>
      <c r="Q89" s="3">
        <v>122.62222222222222</v>
      </c>
      <c r="R89" s="3">
        <v>0</v>
      </c>
      <c r="S89" s="3">
        <f>SUM(Table3[[#This Row],[CNA Hours]], Table3[[#This Row],[NA TR Hours]], Table3[[#This Row],[Med Aide/Tech Hours]])</f>
        <v>269.38333333333333</v>
      </c>
      <c r="T89" s="3">
        <v>269.38333333333333</v>
      </c>
      <c r="U89" s="3">
        <v>0</v>
      </c>
      <c r="V89" s="3">
        <v>0</v>
      </c>
      <c r="W89" s="3">
        <f>SUM(Table3[[#This Row],[RN Hours Contract]:[Med Aide Hours Contract]])</f>
        <v>0.26666666666666666</v>
      </c>
      <c r="X89" s="3">
        <v>0</v>
      </c>
      <c r="Y89" s="3">
        <v>0.26666666666666666</v>
      </c>
      <c r="Z89" s="3">
        <v>0</v>
      </c>
      <c r="AA89" s="3">
        <v>0</v>
      </c>
      <c r="AB89" s="3">
        <v>0</v>
      </c>
      <c r="AC89" s="3">
        <v>0</v>
      </c>
      <c r="AD89" s="3">
        <v>0</v>
      </c>
      <c r="AE89" s="3">
        <v>0</v>
      </c>
      <c r="AF89" t="s">
        <v>87</v>
      </c>
      <c r="AG89" s="13">
        <v>1</v>
      </c>
      <c r="AQ89"/>
    </row>
    <row r="90" spans="1:43" x14ac:dyDescent="0.2">
      <c r="A90" t="s">
        <v>208</v>
      </c>
      <c r="B90" t="s">
        <v>297</v>
      </c>
      <c r="C90" t="s">
        <v>425</v>
      </c>
      <c r="D90" t="s">
        <v>517</v>
      </c>
      <c r="E90" s="3">
        <v>105.54444444444445</v>
      </c>
      <c r="F90" s="3">
        <f>Table3[[#This Row],[Total Hours Nurse Staffing]]/Table3[[#This Row],[MDS Census]]</f>
        <v>3.0116054321507528</v>
      </c>
      <c r="G90" s="3">
        <f>Table3[[#This Row],[Total Direct Care Staff Hours]]/Table3[[#This Row],[MDS Census]]</f>
        <v>2.8602484472049685</v>
      </c>
      <c r="H90" s="3">
        <f>Table3[[#This Row],[Total RN Hours (w/ Admin, DON)]]/Table3[[#This Row],[MDS Census]]</f>
        <v>0.55075271081166433</v>
      </c>
      <c r="I90" s="3">
        <f>Table3[[#This Row],[RN Hours (excl. Admin, DON)]]/Table3[[#This Row],[MDS Census]]</f>
        <v>0.44132013896199601</v>
      </c>
      <c r="J90" s="3">
        <f t="shared" si="1"/>
        <v>317.85822222222225</v>
      </c>
      <c r="K90" s="3">
        <f>SUM(Table3[[#This Row],[RN Hours (excl. Admin, DON)]], Table3[[#This Row],[LPN Hours (excl. Admin)]], Table3[[#This Row],[CNA Hours]], Table3[[#This Row],[NA TR Hours]], Table3[[#This Row],[Med Aide/Tech Hours]])</f>
        <v>301.88333333333333</v>
      </c>
      <c r="L90" s="3">
        <f>SUM(Table3[[#This Row],[RN Hours (excl. Admin, DON)]:[RN DON Hours]])</f>
        <v>58.128888888888888</v>
      </c>
      <c r="M90" s="3">
        <v>46.578888888888891</v>
      </c>
      <c r="N90" s="3">
        <v>6.5</v>
      </c>
      <c r="O90" s="3">
        <v>5.05</v>
      </c>
      <c r="P90" s="3">
        <f>SUM(Table3[[#This Row],[LPN Hours (excl. Admin)]:[LPN Admin Hours]])</f>
        <v>67.519333333333336</v>
      </c>
      <c r="Q90" s="3">
        <v>63.094444444444441</v>
      </c>
      <c r="R90" s="3">
        <v>4.4248888888888889</v>
      </c>
      <c r="S90" s="3">
        <f>SUM(Table3[[#This Row],[CNA Hours]], Table3[[#This Row],[NA TR Hours]], Table3[[#This Row],[Med Aide/Tech Hours]])</f>
        <v>192.21</v>
      </c>
      <c r="T90" s="3">
        <v>192.21</v>
      </c>
      <c r="U90" s="3">
        <v>0</v>
      </c>
      <c r="V90" s="3">
        <v>0</v>
      </c>
      <c r="W90" s="3">
        <f>SUM(Table3[[#This Row],[RN Hours Contract]:[Med Aide Hours Contract]])</f>
        <v>0</v>
      </c>
      <c r="X90" s="3">
        <v>0</v>
      </c>
      <c r="Y90" s="3">
        <v>0</v>
      </c>
      <c r="Z90" s="3">
        <v>0</v>
      </c>
      <c r="AA90" s="3">
        <v>0</v>
      </c>
      <c r="AB90" s="3">
        <v>0</v>
      </c>
      <c r="AC90" s="3">
        <v>0</v>
      </c>
      <c r="AD90" s="3">
        <v>0</v>
      </c>
      <c r="AE90" s="3">
        <v>0</v>
      </c>
      <c r="AF90" t="s">
        <v>88</v>
      </c>
      <c r="AG90" s="13">
        <v>1</v>
      </c>
      <c r="AQ90"/>
    </row>
    <row r="91" spans="1:43" x14ac:dyDescent="0.2">
      <c r="A91" t="s">
        <v>208</v>
      </c>
      <c r="B91" t="s">
        <v>298</v>
      </c>
      <c r="C91" t="s">
        <v>482</v>
      </c>
      <c r="D91" t="s">
        <v>516</v>
      </c>
      <c r="E91" s="3">
        <v>40.12222222222222</v>
      </c>
      <c r="F91" s="3">
        <f>Table3[[#This Row],[Total Hours Nurse Staffing]]/Table3[[#This Row],[MDS Census]]</f>
        <v>4.2484768762115754</v>
      </c>
      <c r="G91" s="3">
        <f>Table3[[#This Row],[Total Direct Care Staff Hours]]/Table3[[#This Row],[MDS Census]]</f>
        <v>4.026654666297425</v>
      </c>
      <c r="H91" s="3">
        <f>Table3[[#This Row],[Total RN Hours (w/ Admin, DON)]]/Table3[[#This Row],[MDS Census]]</f>
        <v>0.63438105787870391</v>
      </c>
      <c r="I91" s="3">
        <f>Table3[[#This Row],[RN Hours (excl. Admin, DON)]]/Table3[[#This Row],[MDS Census]]</f>
        <v>0.41255884796455278</v>
      </c>
      <c r="J91" s="3">
        <f t="shared" si="1"/>
        <v>170.45833333333331</v>
      </c>
      <c r="K91" s="3">
        <f>SUM(Table3[[#This Row],[RN Hours (excl. Admin, DON)]], Table3[[#This Row],[LPN Hours (excl. Admin)]], Table3[[#This Row],[CNA Hours]], Table3[[#This Row],[NA TR Hours]], Table3[[#This Row],[Med Aide/Tech Hours]])</f>
        <v>161.55833333333334</v>
      </c>
      <c r="L91" s="3">
        <f>SUM(Table3[[#This Row],[RN Hours (excl. Admin, DON)]:[RN DON Hours]])</f>
        <v>25.452777777777776</v>
      </c>
      <c r="M91" s="3">
        <v>16.552777777777777</v>
      </c>
      <c r="N91" s="3">
        <v>4.5444444444444443</v>
      </c>
      <c r="O91" s="3">
        <v>4.3555555555555552</v>
      </c>
      <c r="P91" s="3">
        <f>SUM(Table3[[#This Row],[LPN Hours (excl. Admin)]:[LPN Admin Hours]])</f>
        <v>47.430555555555557</v>
      </c>
      <c r="Q91" s="3">
        <v>47.430555555555557</v>
      </c>
      <c r="R91" s="3">
        <v>0</v>
      </c>
      <c r="S91" s="3">
        <f>SUM(Table3[[#This Row],[CNA Hours]], Table3[[#This Row],[NA TR Hours]], Table3[[#This Row],[Med Aide/Tech Hours]])</f>
        <v>97.575000000000003</v>
      </c>
      <c r="T91" s="3">
        <v>97.575000000000003</v>
      </c>
      <c r="U91" s="3">
        <v>0</v>
      </c>
      <c r="V91" s="3">
        <v>0</v>
      </c>
      <c r="W91" s="3">
        <f>SUM(Table3[[#This Row],[RN Hours Contract]:[Med Aide Hours Contract]])</f>
        <v>2.2444444444444445</v>
      </c>
      <c r="X91" s="3">
        <v>0</v>
      </c>
      <c r="Y91" s="3">
        <v>2.2444444444444445</v>
      </c>
      <c r="Z91" s="3">
        <v>0</v>
      </c>
      <c r="AA91" s="3">
        <v>0</v>
      </c>
      <c r="AB91" s="3">
        <v>0</v>
      </c>
      <c r="AC91" s="3">
        <v>0</v>
      </c>
      <c r="AD91" s="3">
        <v>0</v>
      </c>
      <c r="AE91" s="3">
        <v>0</v>
      </c>
      <c r="AF91" t="s">
        <v>89</v>
      </c>
      <c r="AG91" s="13">
        <v>1</v>
      </c>
      <c r="AQ91"/>
    </row>
    <row r="92" spans="1:43" x14ac:dyDescent="0.2">
      <c r="A92" t="s">
        <v>208</v>
      </c>
      <c r="B92" t="s">
        <v>299</v>
      </c>
      <c r="C92" t="s">
        <v>483</v>
      </c>
      <c r="D92" t="s">
        <v>518</v>
      </c>
      <c r="E92" s="3">
        <v>29.977777777777778</v>
      </c>
      <c r="F92" s="3">
        <f>Table3[[#This Row],[Total Hours Nurse Staffing]]/Table3[[#This Row],[MDS Census]]</f>
        <v>4.9242661230541147</v>
      </c>
      <c r="G92" s="3">
        <f>Table3[[#This Row],[Total Direct Care Staff Hours]]/Table3[[#This Row],[MDS Census]]</f>
        <v>3.9844403261675319</v>
      </c>
      <c r="H92" s="3">
        <f>Table3[[#This Row],[Total RN Hours (w/ Admin, DON)]]/Table3[[#This Row],[MDS Census]]</f>
        <v>1.313713862120089</v>
      </c>
      <c r="I92" s="3">
        <f>Table3[[#This Row],[RN Hours (excl. Admin, DON)]]/Table3[[#This Row],[MDS Census]]</f>
        <v>0.55457746478873238</v>
      </c>
      <c r="J92" s="3">
        <f t="shared" si="1"/>
        <v>147.61855555555556</v>
      </c>
      <c r="K92" s="3">
        <f>SUM(Table3[[#This Row],[RN Hours (excl. Admin, DON)]], Table3[[#This Row],[LPN Hours (excl. Admin)]], Table3[[#This Row],[CNA Hours]], Table3[[#This Row],[NA TR Hours]], Table3[[#This Row],[Med Aide/Tech Hours]])</f>
        <v>119.44466666666668</v>
      </c>
      <c r="L92" s="3">
        <f>SUM(Table3[[#This Row],[RN Hours (excl. Admin, DON)]:[RN DON Hours]])</f>
        <v>39.382222222222225</v>
      </c>
      <c r="M92" s="3">
        <v>16.625</v>
      </c>
      <c r="N92" s="3">
        <v>18.935000000000002</v>
      </c>
      <c r="O92" s="3">
        <v>3.8222222222222224</v>
      </c>
      <c r="P92" s="3">
        <f>SUM(Table3[[#This Row],[LPN Hours (excl. Admin)]:[LPN Admin Hours]])</f>
        <v>39.83</v>
      </c>
      <c r="Q92" s="3">
        <v>34.413333333333334</v>
      </c>
      <c r="R92" s="3">
        <v>5.416666666666667</v>
      </c>
      <c r="S92" s="3">
        <f>SUM(Table3[[#This Row],[CNA Hours]], Table3[[#This Row],[NA TR Hours]], Table3[[#This Row],[Med Aide/Tech Hours]])</f>
        <v>68.406333333333336</v>
      </c>
      <c r="T92" s="3">
        <v>68.406333333333336</v>
      </c>
      <c r="U92" s="3">
        <v>0</v>
      </c>
      <c r="V92" s="3">
        <v>0</v>
      </c>
      <c r="W92" s="3">
        <f>SUM(Table3[[#This Row],[RN Hours Contract]:[Med Aide Hours Contract]])</f>
        <v>0</v>
      </c>
      <c r="X92" s="3">
        <v>0</v>
      </c>
      <c r="Y92" s="3">
        <v>0</v>
      </c>
      <c r="Z92" s="3">
        <v>0</v>
      </c>
      <c r="AA92" s="3">
        <v>0</v>
      </c>
      <c r="AB92" s="3">
        <v>0</v>
      </c>
      <c r="AC92" s="3">
        <v>0</v>
      </c>
      <c r="AD92" s="3">
        <v>0</v>
      </c>
      <c r="AE92" s="3">
        <v>0</v>
      </c>
      <c r="AF92" t="s">
        <v>90</v>
      </c>
      <c r="AG92" s="13">
        <v>1</v>
      </c>
      <c r="AQ92"/>
    </row>
    <row r="93" spans="1:43" x14ac:dyDescent="0.2">
      <c r="A93" t="s">
        <v>208</v>
      </c>
      <c r="B93" t="s">
        <v>300</v>
      </c>
      <c r="C93" t="s">
        <v>484</v>
      </c>
      <c r="D93" t="s">
        <v>517</v>
      </c>
      <c r="E93" s="3">
        <v>130.80000000000001</v>
      </c>
      <c r="F93" s="3">
        <f>Table3[[#This Row],[Total Hours Nurse Staffing]]/Table3[[#This Row],[MDS Census]]</f>
        <v>3.3821134896364256</v>
      </c>
      <c r="G93" s="3">
        <f>Table3[[#This Row],[Total Direct Care Staff Hours]]/Table3[[#This Row],[MDS Census]]</f>
        <v>3.2027047230716956</v>
      </c>
      <c r="H93" s="3">
        <f>Table3[[#This Row],[Total RN Hours (w/ Admin, DON)]]/Table3[[#This Row],[MDS Census]]</f>
        <v>0.5630309208290859</v>
      </c>
      <c r="I93" s="3">
        <f>Table3[[#This Row],[RN Hours (excl. Admin, DON)]]/Table3[[#This Row],[MDS Census]]</f>
        <v>0.38362215426435609</v>
      </c>
      <c r="J93" s="3">
        <f t="shared" si="1"/>
        <v>442.38044444444449</v>
      </c>
      <c r="K93" s="3">
        <f>SUM(Table3[[#This Row],[RN Hours (excl. Admin, DON)]], Table3[[#This Row],[LPN Hours (excl. Admin)]], Table3[[#This Row],[CNA Hours]], Table3[[#This Row],[NA TR Hours]], Table3[[#This Row],[Med Aide/Tech Hours]])</f>
        <v>418.9137777777778</v>
      </c>
      <c r="L93" s="3">
        <f>SUM(Table3[[#This Row],[RN Hours (excl. Admin, DON)]:[RN DON Hours]])</f>
        <v>73.644444444444446</v>
      </c>
      <c r="M93" s="3">
        <v>50.177777777777777</v>
      </c>
      <c r="N93" s="3">
        <v>18.755555555555556</v>
      </c>
      <c r="O93" s="3">
        <v>4.7111111111111112</v>
      </c>
      <c r="P93" s="3">
        <f>SUM(Table3[[#This Row],[LPN Hours (excl. Admin)]:[LPN Admin Hours]])</f>
        <v>105.86288888888889</v>
      </c>
      <c r="Q93" s="3">
        <v>105.86288888888889</v>
      </c>
      <c r="R93" s="3">
        <v>0</v>
      </c>
      <c r="S93" s="3">
        <f>SUM(Table3[[#This Row],[CNA Hours]], Table3[[#This Row],[NA TR Hours]], Table3[[#This Row],[Med Aide/Tech Hours]])</f>
        <v>262.87311111111114</v>
      </c>
      <c r="T93" s="3">
        <v>262.87311111111114</v>
      </c>
      <c r="U93" s="3">
        <v>0</v>
      </c>
      <c r="V93" s="3">
        <v>0</v>
      </c>
      <c r="W93" s="3">
        <f>SUM(Table3[[#This Row],[RN Hours Contract]:[Med Aide Hours Contract]])</f>
        <v>15.135999999999999</v>
      </c>
      <c r="X93" s="3">
        <v>0</v>
      </c>
      <c r="Y93" s="3">
        <v>3.0222222222222221</v>
      </c>
      <c r="Z93" s="3">
        <v>0</v>
      </c>
      <c r="AA93" s="3">
        <v>7.1017777777777775</v>
      </c>
      <c r="AB93" s="3">
        <v>0</v>
      </c>
      <c r="AC93" s="3">
        <v>5.0119999999999996</v>
      </c>
      <c r="AD93" s="3">
        <v>0</v>
      </c>
      <c r="AE93" s="3">
        <v>0</v>
      </c>
      <c r="AF93" t="s">
        <v>91</v>
      </c>
      <c r="AG93" s="13">
        <v>1</v>
      </c>
      <c r="AQ93"/>
    </row>
    <row r="94" spans="1:43" x14ac:dyDescent="0.2">
      <c r="A94" t="s">
        <v>208</v>
      </c>
      <c r="B94" t="s">
        <v>301</v>
      </c>
      <c r="C94" t="s">
        <v>479</v>
      </c>
      <c r="D94" t="s">
        <v>521</v>
      </c>
      <c r="E94" s="3">
        <v>101.35555555555555</v>
      </c>
      <c r="F94" s="3">
        <f>Table3[[#This Row],[Total Hours Nurse Staffing]]/Table3[[#This Row],[MDS Census]]</f>
        <v>4.2705711466783596</v>
      </c>
      <c r="G94" s="3">
        <f>Table3[[#This Row],[Total Direct Care Staff Hours]]/Table3[[#This Row],[MDS Census]]</f>
        <v>4.0261072133304108</v>
      </c>
      <c r="H94" s="3">
        <f>Table3[[#This Row],[Total RN Hours (w/ Admin, DON)]]/Table3[[#This Row],[MDS Census]]</f>
        <v>0.92838960754220567</v>
      </c>
      <c r="I94" s="3">
        <f>Table3[[#This Row],[RN Hours (excl. Admin, DON)]]/Table3[[#This Row],[MDS Census]]</f>
        <v>0.68392567419425576</v>
      </c>
      <c r="J94" s="3">
        <f t="shared" si="1"/>
        <v>432.8461111111111</v>
      </c>
      <c r="K94" s="3">
        <f>SUM(Table3[[#This Row],[RN Hours (excl. Admin, DON)]], Table3[[#This Row],[LPN Hours (excl. Admin)]], Table3[[#This Row],[CNA Hours]], Table3[[#This Row],[NA TR Hours]], Table3[[#This Row],[Med Aide/Tech Hours]])</f>
        <v>408.06833333333338</v>
      </c>
      <c r="L94" s="3">
        <f>SUM(Table3[[#This Row],[RN Hours (excl. Admin, DON)]:[RN DON Hours]])</f>
        <v>94.097444444444449</v>
      </c>
      <c r="M94" s="3">
        <v>69.319666666666677</v>
      </c>
      <c r="N94" s="3">
        <v>19.177777777777777</v>
      </c>
      <c r="O94" s="3">
        <v>5.6</v>
      </c>
      <c r="P94" s="3">
        <f>SUM(Table3[[#This Row],[LPN Hours (excl. Admin)]:[LPN Admin Hours]])</f>
        <v>84.902000000000001</v>
      </c>
      <c r="Q94" s="3">
        <v>84.902000000000001</v>
      </c>
      <c r="R94" s="3">
        <v>0</v>
      </c>
      <c r="S94" s="3">
        <f>SUM(Table3[[#This Row],[CNA Hours]], Table3[[#This Row],[NA TR Hours]], Table3[[#This Row],[Med Aide/Tech Hours]])</f>
        <v>253.84666666666666</v>
      </c>
      <c r="T94" s="3">
        <v>253.84666666666666</v>
      </c>
      <c r="U94" s="3">
        <v>0</v>
      </c>
      <c r="V94" s="3">
        <v>0</v>
      </c>
      <c r="W94" s="3">
        <f>SUM(Table3[[#This Row],[RN Hours Contract]:[Med Aide Hours Contract]])</f>
        <v>4.3527777777777779</v>
      </c>
      <c r="X94" s="3">
        <v>0</v>
      </c>
      <c r="Y94" s="3">
        <v>0</v>
      </c>
      <c r="Z94" s="3">
        <v>0</v>
      </c>
      <c r="AA94" s="3">
        <v>4.3527777777777779</v>
      </c>
      <c r="AB94" s="3">
        <v>0</v>
      </c>
      <c r="AC94" s="3">
        <v>0</v>
      </c>
      <c r="AD94" s="3">
        <v>0</v>
      </c>
      <c r="AE94" s="3">
        <v>0</v>
      </c>
      <c r="AF94" t="s">
        <v>92</v>
      </c>
      <c r="AG94" s="13">
        <v>1</v>
      </c>
      <c r="AQ94"/>
    </row>
    <row r="95" spans="1:43" x14ac:dyDescent="0.2">
      <c r="A95" t="s">
        <v>208</v>
      </c>
      <c r="B95" t="s">
        <v>302</v>
      </c>
      <c r="C95" t="s">
        <v>466</v>
      </c>
      <c r="D95" t="s">
        <v>518</v>
      </c>
      <c r="E95" s="3">
        <v>42.43333333333333</v>
      </c>
      <c r="F95" s="3">
        <f>Table3[[#This Row],[Total Hours Nurse Staffing]]/Table3[[#This Row],[MDS Census]]</f>
        <v>3.9116601204503798</v>
      </c>
      <c r="G95" s="3">
        <f>Table3[[#This Row],[Total Direct Care Staff Hours]]/Table3[[#This Row],[MDS Census]]</f>
        <v>3.5985545954438338</v>
      </c>
      <c r="H95" s="3">
        <f>Table3[[#This Row],[Total RN Hours (w/ Admin, DON)]]/Table3[[#This Row],[MDS Census]]</f>
        <v>1.2244697564807543</v>
      </c>
      <c r="I95" s="3">
        <f>Table3[[#This Row],[RN Hours (excl. Admin, DON)]]/Table3[[#This Row],[MDS Census]]</f>
        <v>1.054268133019115</v>
      </c>
      <c r="J95" s="3">
        <f t="shared" si="1"/>
        <v>165.98477777777777</v>
      </c>
      <c r="K95" s="3">
        <f>SUM(Table3[[#This Row],[RN Hours (excl. Admin, DON)]], Table3[[#This Row],[LPN Hours (excl. Admin)]], Table3[[#This Row],[CNA Hours]], Table3[[#This Row],[NA TR Hours]], Table3[[#This Row],[Med Aide/Tech Hours]])</f>
        <v>152.69866666666667</v>
      </c>
      <c r="L95" s="3">
        <f>SUM(Table3[[#This Row],[RN Hours (excl. Admin, DON)]:[RN DON Hours]])</f>
        <v>51.958333333333336</v>
      </c>
      <c r="M95" s="3">
        <v>44.736111111111114</v>
      </c>
      <c r="N95" s="3">
        <v>1.6722222222222223</v>
      </c>
      <c r="O95" s="3">
        <v>5.55</v>
      </c>
      <c r="P95" s="3">
        <f>SUM(Table3[[#This Row],[LPN Hours (excl. Admin)]:[LPN Admin Hours]])</f>
        <v>28.173777777777779</v>
      </c>
      <c r="Q95" s="3">
        <v>22.109888888888889</v>
      </c>
      <c r="R95" s="3">
        <v>6.0638888888888891</v>
      </c>
      <c r="S95" s="3">
        <f>SUM(Table3[[#This Row],[CNA Hours]], Table3[[#This Row],[NA TR Hours]], Table3[[#This Row],[Med Aide/Tech Hours]])</f>
        <v>85.852666666666664</v>
      </c>
      <c r="T95" s="3">
        <v>85.852666666666664</v>
      </c>
      <c r="U95" s="3">
        <v>0</v>
      </c>
      <c r="V95" s="3">
        <v>0</v>
      </c>
      <c r="W95" s="3">
        <f>SUM(Table3[[#This Row],[RN Hours Contract]:[Med Aide Hours Contract]])</f>
        <v>0.7055555555555556</v>
      </c>
      <c r="X95" s="3">
        <v>0.7055555555555556</v>
      </c>
      <c r="Y95" s="3">
        <v>0</v>
      </c>
      <c r="Z95" s="3">
        <v>0</v>
      </c>
      <c r="AA95" s="3">
        <v>0</v>
      </c>
      <c r="AB95" s="3">
        <v>0</v>
      </c>
      <c r="AC95" s="3">
        <v>0</v>
      </c>
      <c r="AD95" s="3">
        <v>0</v>
      </c>
      <c r="AE95" s="3">
        <v>0</v>
      </c>
      <c r="AF95" t="s">
        <v>93</v>
      </c>
      <c r="AG95" s="13">
        <v>1</v>
      </c>
      <c r="AQ95"/>
    </row>
    <row r="96" spans="1:43" x14ac:dyDescent="0.2">
      <c r="A96" t="s">
        <v>208</v>
      </c>
      <c r="B96" t="s">
        <v>303</v>
      </c>
      <c r="C96" t="s">
        <v>451</v>
      </c>
      <c r="D96" t="s">
        <v>517</v>
      </c>
      <c r="E96" s="3">
        <v>219.5888888888889</v>
      </c>
      <c r="F96" s="3">
        <f>Table3[[#This Row],[Total Hours Nurse Staffing]]/Table3[[#This Row],[MDS Census]]</f>
        <v>3.7801740626423115</v>
      </c>
      <c r="G96" s="3">
        <f>Table3[[#This Row],[Total Direct Care Staff Hours]]/Table3[[#This Row],[MDS Census]]</f>
        <v>3.4326180235794159</v>
      </c>
      <c r="H96" s="3">
        <f>Table3[[#This Row],[Total RN Hours (w/ Admin, DON)]]/Table3[[#This Row],[MDS Census]]</f>
        <v>0.44974194201285222</v>
      </c>
      <c r="I96" s="3">
        <f>Table3[[#This Row],[RN Hours (excl. Admin, DON)]]/Table3[[#This Row],[MDS Census]]</f>
        <v>0.12710620857157315</v>
      </c>
      <c r="J96" s="3">
        <f t="shared" si="1"/>
        <v>830.08422222222225</v>
      </c>
      <c r="K96" s="3">
        <f>SUM(Table3[[#This Row],[RN Hours (excl. Admin, DON)]], Table3[[#This Row],[LPN Hours (excl. Admin)]], Table3[[#This Row],[CNA Hours]], Table3[[#This Row],[NA TR Hours]], Table3[[#This Row],[Med Aide/Tech Hours]])</f>
        <v>753.76477777777779</v>
      </c>
      <c r="L96" s="3">
        <f>SUM(Table3[[#This Row],[RN Hours (excl. Admin, DON)]:[RN DON Hours]])</f>
        <v>98.758333333333326</v>
      </c>
      <c r="M96" s="3">
        <v>27.911111111111111</v>
      </c>
      <c r="N96" s="3">
        <v>65.424999999999997</v>
      </c>
      <c r="O96" s="3">
        <v>5.4222222222222225</v>
      </c>
      <c r="P96" s="3">
        <f>SUM(Table3[[#This Row],[LPN Hours (excl. Admin)]:[LPN Admin Hours]])</f>
        <v>228.69255555555557</v>
      </c>
      <c r="Q96" s="3">
        <v>223.22033333333334</v>
      </c>
      <c r="R96" s="3">
        <v>5.4722222222222223</v>
      </c>
      <c r="S96" s="3">
        <f>SUM(Table3[[#This Row],[CNA Hours]], Table3[[#This Row],[NA TR Hours]], Table3[[#This Row],[Med Aide/Tech Hours]])</f>
        <v>502.63333333333333</v>
      </c>
      <c r="T96" s="3">
        <v>502.63333333333333</v>
      </c>
      <c r="U96" s="3">
        <v>0</v>
      </c>
      <c r="V96" s="3">
        <v>0</v>
      </c>
      <c r="W96" s="3">
        <f>SUM(Table3[[#This Row],[RN Hours Contract]:[Med Aide Hours Contract]])</f>
        <v>97.345333333333343</v>
      </c>
      <c r="X96" s="3">
        <v>0</v>
      </c>
      <c r="Y96" s="3">
        <v>4.9833333333333334</v>
      </c>
      <c r="Z96" s="3">
        <v>0</v>
      </c>
      <c r="AA96" s="3">
        <v>57.798111111111112</v>
      </c>
      <c r="AB96" s="3">
        <v>0</v>
      </c>
      <c r="AC96" s="3">
        <v>34.56388888888889</v>
      </c>
      <c r="AD96" s="3">
        <v>0</v>
      </c>
      <c r="AE96" s="3">
        <v>0</v>
      </c>
      <c r="AF96" t="s">
        <v>94</v>
      </c>
      <c r="AG96" s="13">
        <v>1</v>
      </c>
      <c r="AQ96"/>
    </row>
    <row r="97" spans="1:43" x14ac:dyDescent="0.2">
      <c r="A97" t="s">
        <v>208</v>
      </c>
      <c r="B97" t="s">
        <v>304</v>
      </c>
      <c r="C97" t="s">
        <v>484</v>
      </c>
      <c r="D97" t="s">
        <v>517</v>
      </c>
      <c r="E97" s="3">
        <v>79.733333333333334</v>
      </c>
      <c r="F97" s="3">
        <f>Table3[[#This Row],[Total Hours Nurse Staffing]]/Table3[[#This Row],[MDS Census]]</f>
        <v>6.3508221850613156</v>
      </c>
      <c r="G97" s="3">
        <f>Table3[[#This Row],[Total Direct Care Staff Hours]]/Table3[[#This Row],[MDS Census]]</f>
        <v>5.7666178929765879</v>
      </c>
      <c r="H97" s="3">
        <f>Table3[[#This Row],[Total RN Hours (w/ Admin, DON)]]/Table3[[#This Row],[MDS Census]]</f>
        <v>2.6093924191750282</v>
      </c>
      <c r="I97" s="3">
        <f>Table3[[#This Row],[RN Hours (excl. Admin, DON)]]/Table3[[#This Row],[MDS Census]]</f>
        <v>2.0251881270903009</v>
      </c>
      <c r="J97" s="3">
        <f t="shared" si="1"/>
        <v>506.37222222222226</v>
      </c>
      <c r="K97" s="3">
        <f>SUM(Table3[[#This Row],[RN Hours (excl. Admin, DON)]], Table3[[#This Row],[LPN Hours (excl. Admin)]], Table3[[#This Row],[CNA Hours]], Table3[[#This Row],[NA TR Hours]], Table3[[#This Row],[Med Aide/Tech Hours]])</f>
        <v>459.79166666666663</v>
      </c>
      <c r="L97" s="3">
        <f>SUM(Table3[[#This Row],[RN Hours (excl. Admin, DON)]:[RN DON Hours]])</f>
        <v>208.05555555555557</v>
      </c>
      <c r="M97" s="3">
        <v>161.47499999999999</v>
      </c>
      <c r="N97" s="3">
        <v>40.891666666666666</v>
      </c>
      <c r="O97" s="3">
        <v>5.6888888888888891</v>
      </c>
      <c r="P97" s="3">
        <f>SUM(Table3[[#This Row],[LPN Hours (excl. Admin)]:[LPN Admin Hours]])</f>
        <v>24.375</v>
      </c>
      <c r="Q97" s="3">
        <v>24.375</v>
      </c>
      <c r="R97" s="3">
        <v>0</v>
      </c>
      <c r="S97" s="3">
        <f>SUM(Table3[[#This Row],[CNA Hours]], Table3[[#This Row],[NA TR Hours]], Table3[[#This Row],[Med Aide/Tech Hours]])</f>
        <v>273.94166666666666</v>
      </c>
      <c r="T97" s="3">
        <v>273.94166666666666</v>
      </c>
      <c r="U97" s="3">
        <v>0</v>
      </c>
      <c r="V97" s="3">
        <v>0</v>
      </c>
      <c r="W97" s="3">
        <f>SUM(Table3[[#This Row],[RN Hours Contract]:[Med Aide Hours Contract]])</f>
        <v>0</v>
      </c>
      <c r="X97" s="3">
        <v>0</v>
      </c>
      <c r="Y97" s="3">
        <v>0</v>
      </c>
      <c r="Z97" s="3">
        <v>0</v>
      </c>
      <c r="AA97" s="3">
        <v>0</v>
      </c>
      <c r="AB97" s="3">
        <v>0</v>
      </c>
      <c r="AC97" s="3">
        <v>0</v>
      </c>
      <c r="AD97" s="3">
        <v>0</v>
      </c>
      <c r="AE97" s="3">
        <v>0</v>
      </c>
      <c r="AF97" t="s">
        <v>95</v>
      </c>
      <c r="AG97" s="13">
        <v>1</v>
      </c>
      <c r="AQ97"/>
    </row>
    <row r="98" spans="1:43" x14ac:dyDescent="0.2">
      <c r="A98" t="s">
        <v>208</v>
      </c>
      <c r="B98" t="s">
        <v>305</v>
      </c>
      <c r="C98" t="s">
        <v>485</v>
      </c>
      <c r="D98" t="s">
        <v>518</v>
      </c>
      <c r="E98" s="3">
        <v>74.311111111111117</v>
      </c>
      <c r="F98" s="3">
        <f>Table3[[#This Row],[Total Hours Nurse Staffing]]/Table3[[#This Row],[MDS Census]]</f>
        <v>3.785324461722487</v>
      </c>
      <c r="G98" s="3">
        <f>Table3[[#This Row],[Total Direct Care Staff Hours]]/Table3[[#This Row],[MDS Census]]</f>
        <v>3.4376121411483251</v>
      </c>
      <c r="H98" s="3">
        <f>Table3[[#This Row],[Total RN Hours (w/ Admin, DON)]]/Table3[[#This Row],[MDS Census]]</f>
        <v>0.60870215311004783</v>
      </c>
      <c r="I98" s="3">
        <f>Table3[[#This Row],[RN Hours (excl. Admin, DON)]]/Table3[[#This Row],[MDS Census]]</f>
        <v>0.33545155502392343</v>
      </c>
      <c r="J98" s="3">
        <f t="shared" si="1"/>
        <v>281.29166666666663</v>
      </c>
      <c r="K98" s="3">
        <f>SUM(Table3[[#This Row],[RN Hours (excl. Admin, DON)]], Table3[[#This Row],[LPN Hours (excl. Admin)]], Table3[[#This Row],[CNA Hours]], Table3[[#This Row],[NA TR Hours]], Table3[[#This Row],[Med Aide/Tech Hours]])</f>
        <v>255.45277777777778</v>
      </c>
      <c r="L98" s="3">
        <f>SUM(Table3[[#This Row],[RN Hours (excl. Admin, DON)]:[RN DON Hours]])</f>
        <v>45.233333333333334</v>
      </c>
      <c r="M98" s="3">
        <v>24.927777777777777</v>
      </c>
      <c r="N98" s="3">
        <v>14.719444444444445</v>
      </c>
      <c r="O98" s="3">
        <v>5.5861111111111112</v>
      </c>
      <c r="P98" s="3">
        <f>SUM(Table3[[#This Row],[LPN Hours (excl. Admin)]:[LPN Admin Hours]])</f>
        <v>76.87777777777778</v>
      </c>
      <c r="Q98" s="3">
        <v>71.344444444444449</v>
      </c>
      <c r="R98" s="3">
        <v>5.5333333333333332</v>
      </c>
      <c r="S98" s="3">
        <f>SUM(Table3[[#This Row],[CNA Hours]], Table3[[#This Row],[NA TR Hours]], Table3[[#This Row],[Med Aide/Tech Hours]])</f>
        <v>159.18055555555554</v>
      </c>
      <c r="T98" s="3">
        <v>159.18055555555554</v>
      </c>
      <c r="U98" s="3">
        <v>0</v>
      </c>
      <c r="V98" s="3">
        <v>0</v>
      </c>
      <c r="W98" s="3">
        <f>SUM(Table3[[#This Row],[RN Hours Contract]:[Med Aide Hours Contract]])</f>
        <v>23.330555555555556</v>
      </c>
      <c r="X98" s="3">
        <v>1.55</v>
      </c>
      <c r="Y98" s="3">
        <v>0</v>
      </c>
      <c r="Z98" s="3">
        <v>0</v>
      </c>
      <c r="AA98" s="3">
        <v>0.30555555555555558</v>
      </c>
      <c r="AB98" s="3">
        <v>0</v>
      </c>
      <c r="AC98" s="3">
        <v>21.475000000000001</v>
      </c>
      <c r="AD98" s="3">
        <v>0</v>
      </c>
      <c r="AE98" s="3">
        <v>0</v>
      </c>
      <c r="AF98" t="s">
        <v>96</v>
      </c>
      <c r="AG98" s="13">
        <v>1</v>
      </c>
      <c r="AQ98"/>
    </row>
    <row r="99" spans="1:43" x14ac:dyDescent="0.2">
      <c r="A99" t="s">
        <v>208</v>
      </c>
      <c r="B99" t="s">
        <v>306</v>
      </c>
      <c r="C99" t="s">
        <v>453</v>
      </c>
      <c r="D99" t="s">
        <v>518</v>
      </c>
      <c r="E99" s="3">
        <v>68.37777777777778</v>
      </c>
      <c r="F99" s="3">
        <f>Table3[[#This Row],[Total Hours Nurse Staffing]]/Table3[[#This Row],[MDS Census]]</f>
        <v>3.8606191095222617</v>
      </c>
      <c r="G99" s="3">
        <f>Table3[[#This Row],[Total Direct Care Staff Hours]]/Table3[[#This Row],[MDS Census]]</f>
        <v>3.751421839454014</v>
      </c>
      <c r="H99" s="3">
        <f>Table3[[#This Row],[Total RN Hours (w/ Admin, DON)]]/Table3[[#This Row],[MDS Census]]</f>
        <v>0.57714494637634062</v>
      </c>
      <c r="I99" s="3">
        <f>Table3[[#This Row],[RN Hours (excl. Admin, DON)]]/Table3[[#This Row],[MDS Census]]</f>
        <v>0.50304679883002923</v>
      </c>
      <c r="J99" s="3">
        <f t="shared" si="1"/>
        <v>263.98055555555555</v>
      </c>
      <c r="K99" s="3">
        <f>SUM(Table3[[#This Row],[RN Hours (excl. Admin, DON)]], Table3[[#This Row],[LPN Hours (excl. Admin)]], Table3[[#This Row],[CNA Hours]], Table3[[#This Row],[NA TR Hours]], Table3[[#This Row],[Med Aide/Tech Hours]])</f>
        <v>256.51388888888891</v>
      </c>
      <c r="L99" s="3">
        <f>SUM(Table3[[#This Row],[RN Hours (excl. Admin, DON)]:[RN DON Hours]])</f>
        <v>39.463888888888889</v>
      </c>
      <c r="M99" s="3">
        <v>34.397222222222226</v>
      </c>
      <c r="N99" s="3">
        <v>0</v>
      </c>
      <c r="O99" s="3">
        <v>5.0666666666666664</v>
      </c>
      <c r="P99" s="3">
        <f>SUM(Table3[[#This Row],[LPN Hours (excl. Admin)]:[LPN Admin Hours]])</f>
        <v>58.155555555555551</v>
      </c>
      <c r="Q99" s="3">
        <v>55.755555555555553</v>
      </c>
      <c r="R99" s="3">
        <v>2.4</v>
      </c>
      <c r="S99" s="3">
        <f>SUM(Table3[[#This Row],[CNA Hours]], Table3[[#This Row],[NA TR Hours]], Table3[[#This Row],[Med Aide/Tech Hours]])</f>
        <v>166.36111111111111</v>
      </c>
      <c r="T99" s="3">
        <v>166.36111111111111</v>
      </c>
      <c r="U99" s="3">
        <v>0</v>
      </c>
      <c r="V99" s="3">
        <v>0</v>
      </c>
      <c r="W99" s="3">
        <f>SUM(Table3[[#This Row],[RN Hours Contract]:[Med Aide Hours Contract]])</f>
        <v>9.4444444444444442E-2</v>
      </c>
      <c r="X99" s="3">
        <v>1.1111111111111112E-2</v>
      </c>
      <c r="Y99" s="3">
        <v>0</v>
      </c>
      <c r="Z99" s="3">
        <v>0</v>
      </c>
      <c r="AA99" s="3">
        <v>8.3333333333333329E-2</v>
      </c>
      <c r="AB99" s="3">
        <v>0</v>
      </c>
      <c r="AC99" s="3">
        <v>0</v>
      </c>
      <c r="AD99" s="3">
        <v>0</v>
      </c>
      <c r="AE99" s="3">
        <v>0</v>
      </c>
      <c r="AF99" t="s">
        <v>97</v>
      </c>
      <c r="AG99" s="13">
        <v>1</v>
      </c>
      <c r="AQ99"/>
    </row>
    <row r="100" spans="1:43" x14ac:dyDescent="0.2">
      <c r="A100" t="s">
        <v>208</v>
      </c>
      <c r="B100" t="s">
        <v>307</v>
      </c>
      <c r="C100" t="s">
        <v>486</v>
      </c>
      <c r="D100" t="s">
        <v>518</v>
      </c>
      <c r="E100" s="3">
        <v>128.64444444444445</v>
      </c>
      <c r="F100" s="3">
        <f>Table3[[#This Row],[Total Hours Nurse Staffing]]/Table3[[#This Row],[MDS Census]]</f>
        <v>3.5873302815684918</v>
      </c>
      <c r="G100" s="3">
        <f>Table3[[#This Row],[Total Direct Care Staff Hours]]/Table3[[#This Row],[MDS Census]]</f>
        <v>3.4465063050613236</v>
      </c>
      <c r="H100" s="3">
        <f>Table3[[#This Row],[Total RN Hours (w/ Admin, DON)]]/Table3[[#This Row],[MDS Census]]</f>
        <v>0.60396441527034028</v>
      </c>
      <c r="I100" s="3">
        <f>Table3[[#This Row],[RN Hours (excl. Admin, DON)]]/Table3[[#This Row],[MDS Census]]</f>
        <v>0.51890568319226116</v>
      </c>
      <c r="J100" s="3">
        <f t="shared" ref="J100:J163" si="2">SUM(L100,P100,S100)</f>
        <v>461.4901111111111</v>
      </c>
      <c r="K100" s="3">
        <f>SUM(Table3[[#This Row],[RN Hours (excl. Admin, DON)]], Table3[[#This Row],[LPN Hours (excl. Admin)]], Table3[[#This Row],[CNA Hours]], Table3[[#This Row],[NA TR Hours]], Table3[[#This Row],[Med Aide/Tech Hours]])</f>
        <v>443.37388888888893</v>
      </c>
      <c r="L100" s="3">
        <f>SUM(Table3[[#This Row],[RN Hours (excl. Admin, DON)]:[RN DON Hours]])</f>
        <v>77.696666666666658</v>
      </c>
      <c r="M100" s="3">
        <v>66.754333333333335</v>
      </c>
      <c r="N100" s="3">
        <v>5.8590000000000009</v>
      </c>
      <c r="O100" s="3">
        <v>5.083333333333333</v>
      </c>
      <c r="P100" s="3">
        <f>SUM(Table3[[#This Row],[LPN Hours (excl. Admin)]:[LPN Admin Hours]])</f>
        <v>107.715</v>
      </c>
      <c r="Q100" s="3">
        <v>100.54111111111112</v>
      </c>
      <c r="R100" s="3">
        <v>7.1738888888888885</v>
      </c>
      <c r="S100" s="3">
        <f>SUM(Table3[[#This Row],[CNA Hours]], Table3[[#This Row],[NA TR Hours]], Table3[[#This Row],[Med Aide/Tech Hours]])</f>
        <v>276.07844444444447</v>
      </c>
      <c r="T100" s="3">
        <v>276.07844444444447</v>
      </c>
      <c r="U100" s="3">
        <v>0</v>
      </c>
      <c r="V100" s="3">
        <v>0</v>
      </c>
      <c r="W100" s="3">
        <f>SUM(Table3[[#This Row],[RN Hours Contract]:[Med Aide Hours Contract]])</f>
        <v>1.1805555555555556</v>
      </c>
      <c r="X100" s="3">
        <v>0</v>
      </c>
      <c r="Y100" s="3">
        <v>0</v>
      </c>
      <c r="Z100" s="3">
        <v>0</v>
      </c>
      <c r="AA100" s="3">
        <v>0.55833333333333335</v>
      </c>
      <c r="AB100" s="3">
        <v>0</v>
      </c>
      <c r="AC100" s="3">
        <v>0.62222222222222223</v>
      </c>
      <c r="AD100" s="3">
        <v>0</v>
      </c>
      <c r="AE100" s="3">
        <v>0</v>
      </c>
      <c r="AF100" t="s">
        <v>98</v>
      </c>
      <c r="AG100" s="13">
        <v>1</v>
      </c>
      <c r="AQ100"/>
    </row>
    <row r="101" spans="1:43" x14ac:dyDescent="0.2">
      <c r="A101" t="s">
        <v>208</v>
      </c>
      <c r="B101" t="s">
        <v>308</v>
      </c>
      <c r="C101" t="s">
        <v>419</v>
      </c>
      <c r="D101" t="s">
        <v>517</v>
      </c>
      <c r="E101" s="3">
        <v>193.75555555555556</v>
      </c>
      <c r="F101" s="3">
        <f>Table3[[#This Row],[Total Hours Nurse Staffing]]/Table3[[#This Row],[MDS Census]]</f>
        <v>2.9895423787131548</v>
      </c>
      <c r="G101" s="3">
        <f>Table3[[#This Row],[Total Direct Care Staff Hours]]/Table3[[#This Row],[MDS Census]]</f>
        <v>2.6672147035210463</v>
      </c>
      <c r="H101" s="3">
        <f>Table3[[#This Row],[Total RN Hours (w/ Admin, DON)]]/Table3[[#This Row],[MDS Census]]</f>
        <v>0.42289826815001719</v>
      </c>
      <c r="I101" s="3">
        <f>Table3[[#This Row],[RN Hours (excl. Admin, DON)]]/Table3[[#This Row],[MDS Census]]</f>
        <v>0.10057059295790802</v>
      </c>
      <c r="J101" s="3">
        <f t="shared" si="2"/>
        <v>579.24044444444439</v>
      </c>
      <c r="K101" s="3">
        <f>SUM(Table3[[#This Row],[RN Hours (excl. Admin, DON)]], Table3[[#This Row],[LPN Hours (excl. Admin)]], Table3[[#This Row],[CNA Hours]], Table3[[#This Row],[NA TR Hours]], Table3[[#This Row],[Med Aide/Tech Hours]])</f>
        <v>516.78766666666672</v>
      </c>
      <c r="L101" s="3">
        <f>SUM(Table3[[#This Row],[RN Hours (excl. Admin, DON)]:[RN DON Hours]])</f>
        <v>81.938888888888883</v>
      </c>
      <c r="M101" s="3">
        <v>19.486111111111111</v>
      </c>
      <c r="N101" s="3">
        <v>57.208333333333336</v>
      </c>
      <c r="O101" s="3">
        <v>5.2444444444444445</v>
      </c>
      <c r="P101" s="3">
        <f>SUM(Table3[[#This Row],[LPN Hours (excl. Admin)]:[LPN Admin Hours]])</f>
        <v>154.96966666666668</v>
      </c>
      <c r="Q101" s="3">
        <v>154.96966666666668</v>
      </c>
      <c r="R101" s="3">
        <v>0</v>
      </c>
      <c r="S101" s="3">
        <f>SUM(Table3[[#This Row],[CNA Hours]], Table3[[#This Row],[NA TR Hours]], Table3[[#This Row],[Med Aide/Tech Hours]])</f>
        <v>342.3318888888889</v>
      </c>
      <c r="T101" s="3">
        <v>342.3318888888889</v>
      </c>
      <c r="U101" s="3">
        <v>0</v>
      </c>
      <c r="V101" s="3">
        <v>0</v>
      </c>
      <c r="W101" s="3">
        <f>SUM(Table3[[#This Row],[RN Hours Contract]:[Med Aide Hours Contract]])</f>
        <v>0</v>
      </c>
      <c r="X101" s="3">
        <v>0</v>
      </c>
      <c r="Y101" s="3">
        <v>0</v>
      </c>
      <c r="Z101" s="3">
        <v>0</v>
      </c>
      <c r="AA101" s="3">
        <v>0</v>
      </c>
      <c r="AB101" s="3">
        <v>0</v>
      </c>
      <c r="AC101" s="3">
        <v>0</v>
      </c>
      <c r="AD101" s="3">
        <v>0</v>
      </c>
      <c r="AE101" s="3">
        <v>0</v>
      </c>
      <c r="AF101" t="s">
        <v>99</v>
      </c>
      <c r="AG101" s="13">
        <v>1</v>
      </c>
      <c r="AQ101"/>
    </row>
    <row r="102" spans="1:43" x14ac:dyDescent="0.2">
      <c r="A102" t="s">
        <v>208</v>
      </c>
      <c r="B102" t="s">
        <v>309</v>
      </c>
      <c r="C102" t="s">
        <v>432</v>
      </c>
      <c r="D102" t="s">
        <v>516</v>
      </c>
      <c r="E102" s="3">
        <v>79.5</v>
      </c>
      <c r="F102" s="3">
        <f>Table3[[#This Row],[Total Hours Nurse Staffing]]/Table3[[#This Row],[MDS Census]]</f>
        <v>3.6287211740041929</v>
      </c>
      <c r="G102" s="3">
        <f>Table3[[#This Row],[Total Direct Care Staff Hours]]/Table3[[#This Row],[MDS Census]]</f>
        <v>3.3976589797344512</v>
      </c>
      <c r="H102" s="3">
        <f>Table3[[#This Row],[Total RN Hours (w/ Admin, DON)]]/Table3[[#This Row],[MDS Census]]</f>
        <v>0.46275331935709296</v>
      </c>
      <c r="I102" s="3">
        <f>Table3[[#This Row],[RN Hours (excl. Admin, DON)]]/Table3[[#This Row],[MDS Census]]</f>
        <v>0.33553459119496859</v>
      </c>
      <c r="J102" s="3">
        <f t="shared" si="2"/>
        <v>288.48333333333335</v>
      </c>
      <c r="K102" s="3">
        <f>SUM(Table3[[#This Row],[RN Hours (excl. Admin, DON)]], Table3[[#This Row],[LPN Hours (excl. Admin)]], Table3[[#This Row],[CNA Hours]], Table3[[#This Row],[NA TR Hours]], Table3[[#This Row],[Med Aide/Tech Hours]])</f>
        <v>270.11388888888888</v>
      </c>
      <c r="L102" s="3">
        <f>SUM(Table3[[#This Row],[RN Hours (excl. Admin, DON)]:[RN DON Hours]])</f>
        <v>36.788888888888891</v>
      </c>
      <c r="M102" s="3">
        <v>26.675000000000001</v>
      </c>
      <c r="N102" s="3">
        <v>4.8638888888888889</v>
      </c>
      <c r="O102" s="3">
        <v>5.25</v>
      </c>
      <c r="P102" s="3">
        <f>SUM(Table3[[#This Row],[LPN Hours (excl. Admin)]:[LPN Admin Hours]])</f>
        <v>77.652777777777786</v>
      </c>
      <c r="Q102" s="3">
        <v>69.397222222222226</v>
      </c>
      <c r="R102" s="3">
        <v>8.2555555555555564</v>
      </c>
      <c r="S102" s="3">
        <f>SUM(Table3[[#This Row],[CNA Hours]], Table3[[#This Row],[NA TR Hours]], Table3[[#This Row],[Med Aide/Tech Hours]])</f>
        <v>174.04166666666666</v>
      </c>
      <c r="T102" s="3">
        <v>174.04166666666666</v>
      </c>
      <c r="U102" s="3">
        <v>0</v>
      </c>
      <c r="V102" s="3">
        <v>0</v>
      </c>
      <c r="W102" s="3">
        <f>SUM(Table3[[#This Row],[RN Hours Contract]:[Med Aide Hours Contract]])</f>
        <v>0</v>
      </c>
      <c r="X102" s="3">
        <v>0</v>
      </c>
      <c r="Y102" s="3">
        <v>0</v>
      </c>
      <c r="Z102" s="3">
        <v>0</v>
      </c>
      <c r="AA102" s="3">
        <v>0</v>
      </c>
      <c r="AB102" s="3">
        <v>0</v>
      </c>
      <c r="AC102" s="3">
        <v>0</v>
      </c>
      <c r="AD102" s="3">
        <v>0</v>
      </c>
      <c r="AE102" s="3">
        <v>0</v>
      </c>
      <c r="AF102" t="s">
        <v>100</v>
      </c>
      <c r="AG102" s="13">
        <v>1</v>
      </c>
      <c r="AQ102"/>
    </row>
    <row r="103" spans="1:43" x14ac:dyDescent="0.2">
      <c r="A103" t="s">
        <v>208</v>
      </c>
      <c r="B103" t="s">
        <v>310</v>
      </c>
      <c r="C103" t="s">
        <v>447</v>
      </c>
      <c r="D103" t="s">
        <v>517</v>
      </c>
      <c r="E103" s="3">
        <v>44.255555555555553</v>
      </c>
      <c r="F103" s="3">
        <f>Table3[[#This Row],[Total Hours Nurse Staffing]]/Table3[[#This Row],[MDS Census]]</f>
        <v>6.5337685161938248</v>
      </c>
      <c r="G103" s="3">
        <f>Table3[[#This Row],[Total Direct Care Staff Hours]]/Table3[[#This Row],[MDS Census]]</f>
        <v>5.8451544062264622</v>
      </c>
      <c r="H103" s="3">
        <f>Table3[[#This Row],[Total RN Hours (w/ Admin, DON)]]/Table3[[#This Row],[MDS Census]]</f>
        <v>1.8332914888275169</v>
      </c>
      <c r="I103" s="3">
        <f>Table3[[#This Row],[RN Hours (excl. Admin, DON)]]/Table3[[#This Row],[MDS Census]]</f>
        <v>1.2638714536781321</v>
      </c>
      <c r="J103" s="3">
        <f t="shared" si="2"/>
        <v>289.15555555555557</v>
      </c>
      <c r="K103" s="3">
        <f>SUM(Table3[[#This Row],[RN Hours (excl. Admin, DON)]], Table3[[#This Row],[LPN Hours (excl. Admin)]], Table3[[#This Row],[CNA Hours]], Table3[[#This Row],[NA TR Hours]], Table3[[#This Row],[Med Aide/Tech Hours]])</f>
        <v>258.68055555555554</v>
      </c>
      <c r="L103" s="3">
        <f>SUM(Table3[[#This Row],[RN Hours (excl. Admin, DON)]:[RN DON Hours]])</f>
        <v>81.133333333333326</v>
      </c>
      <c r="M103" s="3">
        <v>55.93333333333333</v>
      </c>
      <c r="N103" s="3">
        <v>21.616666666666667</v>
      </c>
      <c r="O103" s="3">
        <v>3.5833333333333335</v>
      </c>
      <c r="P103" s="3">
        <f>SUM(Table3[[#This Row],[LPN Hours (excl. Admin)]:[LPN Admin Hours]])</f>
        <v>23.083333333333336</v>
      </c>
      <c r="Q103" s="3">
        <v>17.808333333333334</v>
      </c>
      <c r="R103" s="3">
        <v>5.2750000000000004</v>
      </c>
      <c r="S103" s="3">
        <f>SUM(Table3[[#This Row],[CNA Hours]], Table3[[#This Row],[NA TR Hours]], Table3[[#This Row],[Med Aide/Tech Hours]])</f>
        <v>184.9388888888889</v>
      </c>
      <c r="T103" s="3">
        <v>184.9388888888889</v>
      </c>
      <c r="U103" s="3">
        <v>0</v>
      </c>
      <c r="V103" s="3">
        <v>0</v>
      </c>
      <c r="W103" s="3">
        <f>SUM(Table3[[#This Row],[RN Hours Contract]:[Med Aide Hours Contract]])</f>
        <v>0</v>
      </c>
      <c r="X103" s="3">
        <v>0</v>
      </c>
      <c r="Y103" s="3">
        <v>0</v>
      </c>
      <c r="Z103" s="3">
        <v>0</v>
      </c>
      <c r="AA103" s="3">
        <v>0</v>
      </c>
      <c r="AB103" s="3">
        <v>0</v>
      </c>
      <c r="AC103" s="3">
        <v>0</v>
      </c>
      <c r="AD103" s="3">
        <v>0</v>
      </c>
      <c r="AE103" s="3">
        <v>0</v>
      </c>
      <c r="AF103" t="s">
        <v>101</v>
      </c>
      <c r="AG103" s="13">
        <v>1</v>
      </c>
      <c r="AQ103"/>
    </row>
    <row r="104" spans="1:43" x14ac:dyDescent="0.2">
      <c r="A104" t="s">
        <v>208</v>
      </c>
      <c r="B104" t="s">
        <v>311</v>
      </c>
      <c r="C104" t="s">
        <v>478</v>
      </c>
      <c r="D104" t="s">
        <v>519</v>
      </c>
      <c r="E104" s="3">
        <v>51.455555555555556</v>
      </c>
      <c r="F104" s="3">
        <f>Table3[[#This Row],[Total Hours Nurse Staffing]]/Table3[[#This Row],[MDS Census]]</f>
        <v>3.8394925502051396</v>
      </c>
      <c r="G104" s="3">
        <f>Table3[[#This Row],[Total Direct Care Staff Hours]]/Table3[[#This Row],[MDS Census]]</f>
        <v>3.5382617145324988</v>
      </c>
      <c r="H104" s="3">
        <f>Table3[[#This Row],[Total RN Hours (w/ Admin, DON)]]/Table3[[#This Row],[MDS Census]]</f>
        <v>0.85056575253724898</v>
      </c>
      <c r="I104" s="3">
        <f>Table3[[#This Row],[RN Hours (excl. Admin, DON)]]/Table3[[#This Row],[MDS Census]]</f>
        <v>0.549334916864608</v>
      </c>
      <c r="J104" s="3">
        <f t="shared" si="2"/>
        <v>197.56322222222224</v>
      </c>
      <c r="K104" s="3">
        <f>SUM(Table3[[#This Row],[RN Hours (excl. Admin, DON)]], Table3[[#This Row],[LPN Hours (excl. Admin)]], Table3[[#This Row],[CNA Hours]], Table3[[#This Row],[NA TR Hours]], Table3[[#This Row],[Med Aide/Tech Hours]])</f>
        <v>182.06322222222224</v>
      </c>
      <c r="L104" s="3">
        <f>SUM(Table3[[#This Row],[RN Hours (excl. Admin, DON)]:[RN DON Hours]])</f>
        <v>43.766333333333336</v>
      </c>
      <c r="M104" s="3">
        <v>28.266333333333332</v>
      </c>
      <c r="N104" s="3">
        <v>10.572222222222223</v>
      </c>
      <c r="O104" s="3">
        <v>4.927777777777778</v>
      </c>
      <c r="P104" s="3">
        <f>SUM(Table3[[#This Row],[LPN Hours (excl. Admin)]:[LPN Admin Hours]])</f>
        <v>39.219777777777779</v>
      </c>
      <c r="Q104" s="3">
        <v>39.219777777777779</v>
      </c>
      <c r="R104" s="3">
        <v>0</v>
      </c>
      <c r="S104" s="3">
        <f>SUM(Table3[[#This Row],[CNA Hours]], Table3[[#This Row],[NA TR Hours]], Table3[[#This Row],[Med Aide/Tech Hours]])</f>
        <v>114.57711111111112</v>
      </c>
      <c r="T104" s="3">
        <v>114.57711111111112</v>
      </c>
      <c r="U104" s="3">
        <v>0</v>
      </c>
      <c r="V104" s="3">
        <v>0</v>
      </c>
      <c r="W104" s="3">
        <f>SUM(Table3[[#This Row],[RN Hours Contract]:[Med Aide Hours Contract]])</f>
        <v>0</v>
      </c>
      <c r="X104" s="3">
        <v>0</v>
      </c>
      <c r="Y104" s="3">
        <v>0</v>
      </c>
      <c r="Z104" s="3">
        <v>0</v>
      </c>
      <c r="AA104" s="3">
        <v>0</v>
      </c>
      <c r="AB104" s="3">
        <v>0</v>
      </c>
      <c r="AC104" s="3">
        <v>0</v>
      </c>
      <c r="AD104" s="3">
        <v>0</v>
      </c>
      <c r="AE104" s="3">
        <v>0</v>
      </c>
      <c r="AF104" t="s">
        <v>102</v>
      </c>
      <c r="AG104" s="13">
        <v>1</v>
      </c>
      <c r="AQ104"/>
    </row>
    <row r="105" spans="1:43" x14ac:dyDescent="0.2">
      <c r="A105" t="s">
        <v>208</v>
      </c>
      <c r="B105" t="s">
        <v>312</v>
      </c>
      <c r="C105" t="s">
        <v>487</v>
      </c>
      <c r="D105" t="s">
        <v>519</v>
      </c>
      <c r="E105" s="3">
        <v>56.555555555555557</v>
      </c>
      <c r="F105" s="3">
        <f>Table3[[#This Row],[Total Hours Nurse Staffing]]/Table3[[#This Row],[MDS Census]]</f>
        <v>4.9239096267190563</v>
      </c>
      <c r="G105" s="3">
        <f>Table3[[#This Row],[Total Direct Care Staff Hours]]/Table3[[#This Row],[MDS Census]]</f>
        <v>4.6430255402750493</v>
      </c>
      <c r="H105" s="3">
        <f>Table3[[#This Row],[Total RN Hours (w/ Admin, DON)]]/Table3[[#This Row],[MDS Census]]</f>
        <v>1.0847151277013751</v>
      </c>
      <c r="I105" s="3">
        <f>Table3[[#This Row],[RN Hours (excl. Admin, DON)]]/Table3[[#This Row],[MDS Census]]</f>
        <v>0.8061886051080549</v>
      </c>
      <c r="J105" s="3">
        <f t="shared" si="2"/>
        <v>278.47444444444443</v>
      </c>
      <c r="K105" s="3">
        <f>SUM(Table3[[#This Row],[RN Hours (excl. Admin, DON)]], Table3[[#This Row],[LPN Hours (excl. Admin)]], Table3[[#This Row],[CNA Hours]], Table3[[#This Row],[NA TR Hours]], Table3[[#This Row],[Med Aide/Tech Hours]])</f>
        <v>262.5888888888889</v>
      </c>
      <c r="L105" s="3">
        <f>SUM(Table3[[#This Row],[RN Hours (excl. Admin, DON)]:[RN DON Hours]])</f>
        <v>61.346666666666664</v>
      </c>
      <c r="M105" s="3">
        <v>45.594444444444441</v>
      </c>
      <c r="N105" s="3">
        <v>10.863333333333333</v>
      </c>
      <c r="O105" s="3">
        <v>4.8888888888888893</v>
      </c>
      <c r="P105" s="3">
        <f>SUM(Table3[[#This Row],[LPN Hours (excl. Admin)]:[LPN Admin Hours]])</f>
        <v>32.674999999999997</v>
      </c>
      <c r="Q105" s="3">
        <v>32.541666666666664</v>
      </c>
      <c r="R105" s="3">
        <v>0.13333333333333333</v>
      </c>
      <c r="S105" s="3">
        <f>SUM(Table3[[#This Row],[CNA Hours]], Table3[[#This Row],[NA TR Hours]], Table3[[#This Row],[Med Aide/Tech Hours]])</f>
        <v>184.45277777777778</v>
      </c>
      <c r="T105" s="3">
        <v>184.45277777777778</v>
      </c>
      <c r="U105" s="3">
        <v>0</v>
      </c>
      <c r="V105" s="3">
        <v>0</v>
      </c>
      <c r="W105" s="3">
        <f>SUM(Table3[[#This Row],[RN Hours Contract]:[Med Aide Hours Contract]])</f>
        <v>9.0299999999999994</v>
      </c>
      <c r="X105" s="3">
        <v>1.4916666666666667</v>
      </c>
      <c r="Y105" s="3">
        <v>1.2855555555555556</v>
      </c>
      <c r="Z105" s="3">
        <v>0</v>
      </c>
      <c r="AA105" s="3">
        <v>0.66388888888888886</v>
      </c>
      <c r="AB105" s="3">
        <v>0</v>
      </c>
      <c r="AC105" s="3">
        <v>5.5888888888888886</v>
      </c>
      <c r="AD105" s="3">
        <v>0</v>
      </c>
      <c r="AE105" s="3">
        <v>0</v>
      </c>
      <c r="AF105" t="s">
        <v>103</v>
      </c>
      <c r="AG105" s="13">
        <v>1</v>
      </c>
      <c r="AQ105"/>
    </row>
    <row r="106" spans="1:43" x14ac:dyDescent="0.2">
      <c r="A106" t="s">
        <v>208</v>
      </c>
      <c r="B106" t="s">
        <v>313</v>
      </c>
      <c r="C106" t="s">
        <v>437</v>
      </c>
      <c r="D106" t="s">
        <v>516</v>
      </c>
      <c r="E106" s="3">
        <v>77.011111111111106</v>
      </c>
      <c r="F106" s="3">
        <f>Table3[[#This Row],[Total Hours Nurse Staffing]]/Table3[[#This Row],[MDS Census]]</f>
        <v>4.3430313086134769</v>
      </c>
      <c r="G106" s="3">
        <f>Table3[[#This Row],[Total Direct Care Staff Hours]]/Table3[[#This Row],[MDS Census]]</f>
        <v>4.1346919636416102</v>
      </c>
      <c r="H106" s="3">
        <f>Table3[[#This Row],[Total RN Hours (w/ Admin, DON)]]/Table3[[#This Row],[MDS Census]]</f>
        <v>0.6102871158562978</v>
      </c>
      <c r="I106" s="3">
        <f>Table3[[#This Row],[RN Hours (excl. Admin, DON)]]/Table3[[#This Row],[MDS Census]]</f>
        <v>0.40194777088443229</v>
      </c>
      <c r="J106" s="3">
        <f t="shared" si="2"/>
        <v>334.4616666666667</v>
      </c>
      <c r="K106" s="3">
        <f>SUM(Table3[[#This Row],[RN Hours (excl. Admin, DON)]], Table3[[#This Row],[LPN Hours (excl. Admin)]], Table3[[#This Row],[CNA Hours]], Table3[[#This Row],[NA TR Hours]], Table3[[#This Row],[Med Aide/Tech Hours]])</f>
        <v>318.41722222222222</v>
      </c>
      <c r="L106" s="3">
        <f>SUM(Table3[[#This Row],[RN Hours (excl. Admin, DON)]:[RN DON Hours]])</f>
        <v>46.998888888888885</v>
      </c>
      <c r="M106" s="3">
        <v>30.954444444444444</v>
      </c>
      <c r="N106" s="3">
        <v>10.877777777777778</v>
      </c>
      <c r="O106" s="3">
        <v>5.166666666666667</v>
      </c>
      <c r="P106" s="3">
        <f>SUM(Table3[[#This Row],[LPN Hours (excl. Admin)]:[LPN Admin Hours]])</f>
        <v>66.373888888888885</v>
      </c>
      <c r="Q106" s="3">
        <v>66.373888888888885</v>
      </c>
      <c r="R106" s="3">
        <v>0</v>
      </c>
      <c r="S106" s="3">
        <f>SUM(Table3[[#This Row],[CNA Hours]], Table3[[#This Row],[NA TR Hours]], Table3[[#This Row],[Med Aide/Tech Hours]])</f>
        <v>221.0888888888889</v>
      </c>
      <c r="T106" s="3">
        <v>221.0888888888889</v>
      </c>
      <c r="U106" s="3">
        <v>0</v>
      </c>
      <c r="V106" s="3">
        <v>0</v>
      </c>
      <c r="W106" s="3">
        <f>SUM(Table3[[#This Row],[RN Hours Contract]:[Med Aide Hours Contract]])</f>
        <v>0.8</v>
      </c>
      <c r="X106" s="3">
        <v>0</v>
      </c>
      <c r="Y106" s="3">
        <v>0.8</v>
      </c>
      <c r="Z106" s="3">
        <v>0</v>
      </c>
      <c r="AA106" s="3">
        <v>0</v>
      </c>
      <c r="AB106" s="3">
        <v>0</v>
      </c>
      <c r="AC106" s="3">
        <v>0</v>
      </c>
      <c r="AD106" s="3">
        <v>0</v>
      </c>
      <c r="AE106" s="3">
        <v>0</v>
      </c>
      <c r="AF106" t="s">
        <v>104</v>
      </c>
      <c r="AG106" s="13">
        <v>1</v>
      </c>
      <c r="AQ106"/>
    </row>
    <row r="107" spans="1:43" x14ac:dyDescent="0.2">
      <c r="A107" t="s">
        <v>208</v>
      </c>
      <c r="B107" t="s">
        <v>314</v>
      </c>
      <c r="C107" t="s">
        <v>442</v>
      </c>
      <c r="D107" t="s">
        <v>520</v>
      </c>
      <c r="E107" s="3">
        <v>76.177777777777777</v>
      </c>
      <c r="F107" s="3">
        <f>Table3[[#This Row],[Total Hours Nurse Staffing]]/Table3[[#This Row],[MDS Census]]</f>
        <v>3.7291365227537923</v>
      </c>
      <c r="G107" s="3">
        <f>Table3[[#This Row],[Total Direct Care Staff Hours]]/Table3[[#This Row],[MDS Census]]</f>
        <v>3.3624139439906648</v>
      </c>
      <c r="H107" s="3">
        <f>Table3[[#This Row],[Total RN Hours (w/ Admin, DON)]]/Table3[[#This Row],[MDS Census]]</f>
        <v>0.61949387397899658</v>
      </c>
      <c r="I107" s="3">
        <f>Table3[[#This Row],[RN Hours (excl. Admin, DON)]]/Table3[[#This Row],[MDS Census]]</f>
        <v>0.25277129521586933</v>
      </c>
      <c r="J107" s="3">
        <f t="shared" si="2"/>
        <v>284.07733333333334</v>
      </c>
      <c r="K107" s="3">
        <f>SUM(Table3[[#This Row],[RN Hours (excl. Admin, DON)]], Table3[[#This Row],[LPN Hours (excl. Admin)]], Table3[[#This Row],[CNA Hours]], Table3[[#This Row],[NA TR Hours]], Table3[[#This Row],[Med Aide/Tech Hours]])</f>
        <v>256.14122222222221</v>
      </c>
      <c r="L107" s="3">
        <f>SUM(Table3[[#This Row],[RN Hours (excl. Admin, DON)]:[RN DON Hours]])</f>
        <v>47.19166666666667</v>
      </c>
      <c r="M107" s="3">
        <v>19.255555555555556</v>
      </c>
      <c r="N107" s="3">
        <v>18.513888888888889</v>
      </c>
      <c r="O107" s="3">
        <v>9.4222222222222225</v>
      </c>
      <c r="P107" s="3">
        <f>SUM(Table3[[#This Row],[LPN Hours (excl. Admin)]:[LPN Admin Hours]])</f>
        <v>63.037666666666674</v>
      </c>
      <c r="Q107" s="3">
        <v>63.037666666666674</v>
      </c>
      <c r="R107" s="3">
        <v>0</v>
      </c>
      <c r="S107" s="3">
        <f>SUM(Table3[[#This Row],[CNA Hours]], Table3[[#This Row],[NA TR Hours]], Table3[[#This Row],[Med Aide/Tech Hours]])</f>
        <v>173.84799999999998</v>
      </c>
      <c r="T107" s="3">
        <v>173.84799999999998</v>
      </c>
      <c r="U107" s="3">
        <v>0</v>
      </c>
      <c r="V107" s="3">
        <v>0</v>
      </c>
      <c r="W107" s="3">
        <f>SUM(Table3[[#This Row],[RN Hours Contract]:[Med Aide Hours Contract]])</f>
        <v>1.1495555555555557</v>
      </c>
      <c r="X107" s="3">
        <v>0.28888888888888886</v>
      </c>
      <c r="Y107" s="3">
        <v>0</v>
      </c>
      <c r="Z107" s="3">
        <v>0</v>
      </c>
      <c r="AA107" s="3">
        <v>0.5765555555555556</v>
      </c>
      <c r="AB107" s="3">
        <v>0</v>
      </c>
      <c r="AC107" s="3">
        <v>0.28411111111111109</v>
      </c>
      <c r="AD107" s="3">
        <v>0</v>
      </c>
      <c r="AE107" s="3">
        <v>0</v>
      </c>
      <c r="AF107" t="s">
        <v>105</v>
      </c>
      <c r="AG107" s="13">
        <v>1</v>
      </c>
      <c r="AQ107"/>
    </row>
    <row r="108" spans="1:43" x14ac:dyDescent="0.2">
      <c r="A108" t="s">
        <v>208</v>
      </c>
      <c r="B108" t="s">
        <v>315</v>
      </c>
      <c r="C108" t="s">
        <v>443</v>
      </c>
      <c r="D108" t="s">
        <v>519</v>
      </c>
      <c r="E108" s="3">
        <v>77.900000000000006</v>
      </c>
      <c r="F108" s="3">
        <f>Table3[[#This Row],[Total Hours Nurse Staffing]]/Table3[[#This Row],[MDS Census]]</f>
        <v>3.6689487947511052</v>
      </c>
      <c r="G108" s="3">
        <f>Table3[[#This Row],[Total Direct Care Staff Hours]]/Table3[[#This Row],[MDS Census]]</f>
        <v>3.0504207673655683</v>
      </c>
      <c r="H108" s="3">
        <f>Table3[[#This Row],[Total RN Hours (w/ Admin, DON)]]/Table3[[#This Row],[MDS Census]]</f>
        <v>0.63364712594494366</v>
      </c>
      <c r="I108" s="3">
        <f>Table3[[#This Row],[RN Hours (excl. Admin, DON)]]/Table3[[#This Row],[MDS Census]]</f>
        <v>8.4617030380830113E-2</v>
      </c>
      <c r="J108" s="3">
        <f t="shared" si="2"/>
        <v>285.81111111111113</v>
      </c>
      <c r="K108" s="3">
        <f>SUM(Table3[[#This Row],[RN Hours (excl. Admin, DON)]], Table3[[#This Row],[LPN Hours (excl. Admin)]], Table3[[#This Row],[CNA Hours]], Table3[[#This Row],[NA TR Hours]], Table3[[#This Row],[Med Aide/Tech Hours]])</f>
        <v>237.62777777777779</v>
      </c>
      <c r="L108" s="3">
        <f>SUM(Table3[[#This Row],[RN Hours (excl. Admin, DON)]:[RN DON Hours]])</f>
        <v>49.361111111111114</v>
      </c>
      <c r="M108" s="3">
        <v>6.5916666666666668</v>
      </c>
      <c r="N108" s="3">
        <v>39.794444444444444</v>
      </c>
      <c r="O108" s="3">
        <v>2.9750000000000001</v>
      </c>
      <c r="P108" s="3">
        <f>SUM(Table3[[#This Row],[LPN Hours (excl. Admin)]:[LPN Admin Hours]])</f>
        <v>68.555555555555557</v>
      </c>
      <c r="Q108" s="3">
        <v>63.141666666666666</v>
      </c>
      <c r="R108" s="3">
        <v>5.4138888888888888</v>
      </c>
      <c r="S108" s="3">
        <f>SUM(Table3[[#This Row],[CNA Hours]], Table3[[#This Row],[NA TR Hours]], Table3[[#This Row],[Med Aide/Tech Hours]])</f>
        <v>167.89444444444445</v>
      </c>
      <c r="T108" s="3">
        <v>167.89444444444445</v>
      </c>
      <c r="U108" s="3">
        <v>0</v>
      </c>
      <c r="V108" s="3">
        <v>0</v>
      </c>
      <c r="W108" s="3">
        <f>SUM(Table3[[#This Row],[RN Hours Contract]:[Med Aide Hours Contract]])</f>
        <v>0</v>
      </c>
      <c r="X108" s="3">
        <v>0</v>
      </c>
      <c r="Y108" s="3">
        <v>0</v>
      </c>
      <c r="Z108" s="3">
        <v>0</v>
      </c>
      <c r="AA108" s="3">
        <v>0</v>
      </c>
      <c r="AB108" s="3">
        <v>0</v>
      </c>
      <c r="AC108" s="3">
        <v>0</v>
      </c>
      <c r="AD108" s="3">
        <v>0</v>
      </c>
      <c r="AE108" s="3">
        <v>0</v>
      </c>
      <c r="AF108" t="s">
        <v>106</v>
      </c>
      <c r="AG108" s="13">
        <v>1</v>
      </c>
      <c r="AQ108"/>
    </row>
    <row r="109" spans="1:43" x14ac:dyDescent="0.2">
      <c r="A109" t="s">
        <v>208</v>
      </c>
      <c r="B109" t="s">
        <v>316</v>
      </c>
      <c r="C109" t="s">
        <v>438</v>
      </c>
      <c r="D109" t="s">
        <v>519</v>
      </c>
      <c r="E109" s="3">
        <v>79.12222222222222</v>
      </c>
      <c r="F109" s="3">
        <f>Table3[[#This Row],[Total Hours Nurse Staffing]]/Table3[[#This Row],[MDS Census]]</f>
        <v>3.5997865468333101</v>
      </c>
      <c r="G109" s="3">
        <f>Table3[[#This Row],[Total Direct Care Staff Hours]]/Table3[[#This Row],[MDS Census]]</f>
        <v>3.2336511725881203</v>
      </c>
      <c r="H109" s="3">
        <f>Table3[[#This Row],[Total RN Hours (w/ Admin, DON)]]/Table3[[#This Row],[MDS Census]]</f>
        <v>0.69962083976969525</v>
      </c>
      <c r="I109" s="3">
        <f>Table3[[#This Row],[RN Hours (excl. Admin, DON)]]/Table3[[#This Row],[MDS Census]]</f>
        <v>0.4376492065721107</v>
      </c>
      <c r="J109" s="3">
        <f t="shared" si="2"/>
        <v>284.82311111111113</v>
      </c>
      <c r="K109" s="3">
        <f>SUM(Table3[[#This Row],[RN Hours (excl. Admin, DON)]], Table3[[#This Row],[LPN Hours (excl. Admin)]], Table3[[#This Row],[CNA Hours]], Table3[[#This Row],[NA TR Hours]], Table3[[#This Row],[Med Aide/Tech Hours]])</f>
        <v>255.8536666666667</v>
      </c>
      <c r="L109" s="3">
        <f>SUM(Table3[[#This Row],[RN Hours (excl. Admin, DON)]:[RN DON Hours]])</f>
        <v>55.355555555555554</v>
      </c>
      <c r="M109" s="3">
        <v>34.62777777777778</v>
      </c>
      <c r="N109" s="3">
        <v>16.122222222222224</v>
      </c>
      <c r="O109" s="3">
        <v>4.6055555555555552</v>
      </c>
      <c r="P109" s="3">
        <f>SUM(Table3[[#This Row],[LPN Hours (excl. Admin)]:[LPN Admin Hours]])</f>
        <v>57.980111111111114</v>
      </c>
      <c r="Q109" s="3">
        <v>49.738444444444447</v>
      </c>
      <c r="R109" s="3">
        <v>8.2416666666666671</v>
      </c>
      <c r="S109" s="3">
        <f>SUM(Table3[[#This Row],[CNA Hours]], Table3[[#This Row],[NA TR Hours]], Table3[[#This Row],[Med Aide/Tech Hours]])</f>
        <v>171.48744444444446</v>
      </c>
      <c r="T109" s="3">
        <v>171.48744444444446</v>
      </c>
      <c r="U109" s="3">
        <v>0</v>
      </c>
      <c r="V109" s="3">
        <v>0</v>
      </c>
      <c r="W109" s="3">
        <f>SUM(Table3[[#This Row],[RN Hours Contract]:[Med Aide Hours Contract]])</f>
        <v>15.416222222222222</v>
      </c>
      <c r="X109" s="3">
        <v>0</v>
      </c>
      <c r="Y109" s="3">
        <v>0</v>
      </c>
      <c r="Z109" s="3">
        <v>0</v>
      </c>
      <c r="AA109" s="3">
        <v>9.6773333333333333</v>
      </c>
      <c r="AB109" s="3">
        <v>0</v>
      </c>
      <c r="AC109" s="3">
        <v>5.7388888888888889</v>
      </c>
      <c r="AD109" s="3">
        <v>0</v>
      </c>
      <c r="AE109" s="3">
        <v>0</v>
      </c>
      <c r="AF109" t="s">
        <v>107</v>
      </c>
      <c r="AG109" s="13">
        <v>1</v>
      </c>
      <c r="AQ109"/>
    </row>
    <row r="110" spans="1:43" x14ac:dyDescent="0.2">
      <c r="A110" t="s">
        <v>208</v>
      </c>
      <c r="B110" t="s">
        <v>317</v>
      </c>
      <c r="C110" t="s">
        <v>427</v>
      </c>
      <c r="D110" t="s">
        <v>517</v>
      </c>
      <c r="E110" s="3">
        <v>111.15555555555555</v>
      </c>
      <c r="F110" s="3">
        <f>Table3[[#This Row],[Total Hours Nurse Staffing]]/Table3[[#This Row],[MDS Census]]</f>
        <v>2.9640913634546182</v>
      </c>
      <c r="G110" s="3">
        <f>Table3[[#This Row],[Total Direct Care Staff Hours]]/Table3[[#This Row],[MDS Census]]</f>
        <v>2.5314144342263094</v>
      </c>
      <c r="H110" s="3">
        <f>Table3[[#This Row],[Total RN Hours (w/ Admin, DON)]]/Table3[[#This Row],[MDS Census]]</f>
        <v>0.56115853658536596</v>
      </c>
      <c r="I110" s="3">
        <f>Table3[[#This Row],[RN Hours (excl. Admin, DON)]]/Table3[[#This Row],[MDS Census]]</f>
        <v>0.12848160735705719</v>
      </c>
      <c r="J110" s="3">
        <f t="shared" si="2"/>
        <v>329.47522222222221</v>
      </c>
      <c r="K110" s="3">
        <f>SUM(Table3[[#This Row],[RN Hours (excl. Admin, DON)]], Table3[[#This Row],[LPN Hours (excl. Admin)]], Table3[[#This Row],[CNA Hours]], Table3[[#This Row],[NA TR Hours]], Table3[[#This Row],[Med Aide/Tech Hours]])</f>
        <v>281.38077777777778</v>
      </c>
      <c r="L110" s="3">
        <f>SUM(Table3[[#This Row],[RN Hours (excl. Admin, DON)]:[RN DON Hours]])</f>
        <v>62.375888888888895</v>
      </c>
      <c r="M110" s="3">
        <v>14.281444444444444</v>
      </c>
      <c r="N110" s="3">
        <v>42.411111111111111</v>
      </c>
      <c r="O110" s="3">
        <v>5.6833333333333336</v>
      </c>
      <c r="P110" s="3">
        <f>SUM(Table3[[#This Row],[LPN Hours (excl. Admin)]:[LPN Admin Hours]])</f>
        <v>71.015999999999991</v>
      </c>
      <c r="Q110" s="3">
        <v>71.015999999999991</v>
      </c>
      <c r="R110" s="3">
        <v>0</v>
      </c>
      <c r="S110" s="3">
        <f>SUM(Table3[[#This Row],[CNA Hours]], Table3[[#This Row],[NA TR Hours]], Table3[[#This Row],[Med Aide/Tech Hours]])</f>
        <v>196.08333333333334</v>
      </c>
      <c r="T110" s="3">
        <v>196.08333333333334</v>
      </c>
      <c r="U110" s="3">
        <v>0</v>
      </c>
      <c r="V110" s="3">
        <v>0</v>
      </c>
      <c r="W110" s="3">
        <f>SUM(Table3[[#This Row],[RN Hours Contract]:[Med Aide Hours Contract]])</f>
        <v>3.7213333333333334</v>
      </c>
      <c r="X110" s="3">
        <v>0</v>
      </c>
      <c r="Y110" s="3">
        <v>3.625</v>
      </c>
      <c r="Z110" s="3">
        <v>0</v>
      </c>
      <c r="AA110" s="3">
        <v>9.6333333333333326E-2</v>
      </c>
      <c r="AB110" s="3">
        <v>0</v>
      </c>
      <c r="AC110" s="3">
        <v>0</v>
      </c>
      <c r="AD110" s="3">
        <v>0</v>
      </c>
      <c r="AE110" s="3">
        <v>0</v>
      </c>
      <c r="AF110" t="s">
        <v>108</v>
      </c>
      <c r="AG110" s="13">
        <v>1</v>
      </c>
      <c r="AQ110"/>
    </row>
    <row r="111" spans="1:43" x14ac:dyDescent="0.2">
      <c r="A111" t="s">
        <v>208</v>
      </c>
      <c r="B111" t="s">
        <v>318</v>
      </c>
      <c r="C111" t="s">
        <v>434</v>
      </c>
      <c r="D111" t="s">
        <v>517</v>
      </c>
      <c r="E111" s="3">
        <v>83.655555555555551</v>
      </c>
      <c r="F111" s="3">
        <f>Table3[[#This Row],[Total Hours Nurse Staffing]]/Table3[[#This Row],[MDS Census]]</f>
        <v>3.1966064550405102</v>
      </c>
      <c r="G111" s="3">
        <f>Table3[[#This Row],[Total Direct Care Staff Hours]]/Table3[[#This Row],[MDS Census]]</f>
        <v>2.6854827998406163</v>
      </c>
      <c r="H111" s="3">
        <f>Table3[[#This Row],[Total RN Hours (w/ Admin, DON)]]/Table3[[#This Row],[MDS Census]]</f>
        <v>0.73489175189268163</v>
      </c>
      <c r="I111" s="3">
        <f>Table3[[#This Row],[RN Hours (excl. Admin, DON)]]/Table3[[#This Row],[MDS Census]]</f>
        <v>0.22376809669278791</v>
      </c>
      <c r="J111" s="3">
        <f t="shared" si="2"/>
        <v>267.41388888888889</v>
      </c>
      <c r="K111" s="3">
        <f>SUM(Table3[[#This Row],[RN Hours (excl. Admin, DON)]], Table3[[#This Row],[LPN Hours (excl. Admin)]], Table3[[#This Row],[CNA Hours]], Table3[[#This Row],[NA TR Hours]], Table3[[#This Row],[Med Aide/Tech Hours]])</f>
        <v>224.65555555555554</v>
      </c>
      <c r="L111" s="3">
        <f>SUM(Table3[[#This Row],[RN Hours (excl. Admin, DON)]:[RN DON Hours]])</f>
        <v>61.477777777777774</v>
      </c>
      <c r="M111" s="3">
        <v>18.719444444444445</v>
      </c>
      <c r="N111" s="3">
        <v>36.55833333333333</v>
      </c>
      <c r="O111" s="3">
        <v>6.2</v>
      </c>
      <c r="P111" s="3">
        <f>SUM(Table3[[#This Row],[LPN Hours (excl. Admin)]:[LPN Admin Hours]])</f>
        <v>58.577777777777776</v>
      </c>
      <c r="Q111" s="3">
        <v>58.577777777777776</v>
      </c>
      <c r="R111" s="3">
        <v>0</v>
      </c>
      <c r="S111" s="3">
        <f>SUM(Table3[[#This Row],[CNA Hours]], Table3[[#This Row],[NA TR Hours]], Table3[[#This Row],[Med Aide/Tech Hours]])</f>
        <v>147.35833333333332</v>
      </c>
      <c r="T111" s="3">
        <v>147.35833333333332</v>
      </c>
      <c r="U111" s="3">
        <v>0</v>
      </c>
      <c r="V111" s="3">
        <v>0</v>
      </c>
      <c r="W111" s="3">
        <f>SUM(Table3[[#This Row],[RN Hours Contract]:[Med Aide Hours Contract]])</f>
        <v>0</v>
      </c>
      <c r="X111" s="3">
        <v>0</v>
      </c>
      <c r="Y111" s="3">
        <v>0</v>
      </c>
      <c r="Z111" s="3">
        <v>0</v>
      </c>
      <c r="AA111" s="3">
        <v>0</v>
      </c>
      <c r="AB111" s="3">
        <v>0</v>
      </c>
      <c r="AC111" s="3">
        <v>0</v>
      </c>
      <c r="AD111" s="3">
        <v>0</v>
      </c>
      <c r="AE111" s="3">
        <v>0</v>
      </c>
      <c r="AF111" t="s">
        <v>109</v>
      </c>
      <c r="AG111" s="13">
        <v>1</v>
      </c>
      <c r="AQ111"/>
    </row>
    <row r="112" spans="1:43" x14ac:dyDescent="0.2">
      <c r="A112" t="s">
        <v>208</v>
      </c>
      <c r="B112" t="s">
        <v>319</v>
      </c>
      <c r="C112" t="s">
        <v>488</v>
      </c>
      <c r="D112" t="s">
        <v>516</v>
      </c>
      <c r="E112" s="3">
        <v>113.12222222222222</v>
      </c>
      <c r="F112" s="3">
        <f>Table3[[#This Row],[Total Hours Nurse Staffing]]/Table3[[#This Row],[MDS Census]]</f>
        <v>4.3497691778803658</v>
      </c>
      <c r="G112" s="3">
        <f>Table3[[#This Row],[Total Direct Care Staff Hours]]/Table3[[#This Row],[MDS Census]]</f>
        <v>4.1052205087908851</v>
      </c>
      <c r="H112" s="3">
        <f>Table3[[#This Row],[Total RN Hours (w/ Admin, DON)]]/Table3[[#This Row],[MDS Census]]</f>
        <v>0.70958157351930073</v>
      </c>
      <c r="I112" s="3">
        <f>Table3[[#This Row],[RN Hours (excl. Admin, DON)]]/Table3[[#This Row],[MDS Census]]</f>
        <v>0.50459188684805034</v>
      </c>
      <c r="J112" s="3">
        <f t="shared" si="2"/>
        <v>492.05555555555554</v>
      </c>
      <c r="K112" s="3">
        <f>SUM(Table3[[#This Row],[RN Hours (excl. Admin, DON)]], Table3[[#This Row],[LPN Hours (excl. Admin)]], Table3[[#This Row],[CNA Hours]], Table3[[#This Row],[NA TR Hours]], Table3[[#This Row],[Med Aide/Tech Hours]])</f>
        <v>464.39166666666665</v>
      </c>
      <c r="L112" s="3">
        <f>SUM(Table3[[#This Row],[RN Hours (excl. Admin, DON)]:[RN DON Hours]])</f>
        <v>80.269444444444446</v>
      </c>
      <c r="M112" s="3">
        <v>57.080555555555556</v>
      </c>
      <c r="N112" s="3">
        <v>18.505555555555556</v>
      </c>
      <c r="O112" s="3">
        <v>4.6833333333333336</v>
      </c>
      <c r="P112" s="3">
        <f>SUM(Table3[[#This Row],[LPN Hours (excl. Admin)]:[LPN Admin Hours]])</f>
        <v>123.55555555555554</v>
      </c>
      <c r="Q112" s="3">
        <v>119.08055555555555</v>
      </c>
      <c r="R112" s="3">
        <v>4.4749999999999996</v>
      </c>
      <c r="S112" s="3">
        <f>SUM(Table3[[#This Row],[CNA Hours]], Table3[[#This Row],[NA TR Hours]], Table3[[#This Row],[Med Aide/Tech Hours]])</f>
        <v>288.23055555555555</v>
      </c>
      <c r="T112" s="3">
        <v>288.23055555555555</v>
      </c>
      <c r="U112" s="3">
        <v>0</v>
      </c>
      <c r="V112" s="3">
        <v>0</v>
      </c>
      <c r="W112" s="3">
        <f>SUM(Table3[[#This Row],[RN Hours Contract]:[Med Aide Hours Contract]])</f>
        <v>0</v>
      </c>
      <c r="X112" s="3">
        <v>0</v>
      </c>
      <c r="Y112" s="3">
        <v>0</v>
      </c>
      <c r="Z112" s="3">
        <v>0</v>
      </c>
      <c r="AA112" s="3">
        <v>0</v>
      </c>
      <c r="AB112" s="3">
        <v>0</v>
      </c>
      <c r="AC112" s="3">
        <v>0</v>
      </c>
      <c r="AD112" s="3">
        <v>0</v>
      </c>
      <c r="AE112" s="3">
        <v>0</v>
      </c>
      <c r="AF112" t="s">
        <v>110</v>
      </c>
      <c r="AG112" s="13">
        <v>1</v>
      </c>
      <c r="AQ112"/>
    </row>
    <row r="113" spans="1:43" x14ac:dyDescent="0.2">
      <c r="A113" t="s">
        <v>208</v>
      </c>
      <c r="B113" t="s">
        <v>320</v>
      </c>
      <c r="C113" t="s">
        <v>472</v>
      </c>
      <c r="D113" t="s">
        <v>518</v>
      </c>
      <c r="E113" s="3">
        <v>24.055555555555557</v>
      </c>
      <c r="F113" s="3">
        <f>Table3[[#This Row],[Total Hours Nurse Staffing]]/Table3[[#This Row],[MDS Census]]</f>
        <v>5.3839722863741342</v>
      </c>
      <c r="G113" s="3">
        <f>Table3[[#This Row],[Total Direct Care Staff Hours]]/Table3[[#This Row],[MDS Census]]</f>
        <v>4.5399538106235564</v>
      </c>
      <c r="H113" s="3">
        <f>Table3[[#This Row],[Total RN Hours (w/ Admin, DON)]]/Table3[[#This Row],[MDS Census]]</f>
        <v>1.4235796766743656</v>
      </c>
      <c r="I113" s="3">
        <f>Table3[[#This Row],[RN Hours (excl. Admin, DON)]]/Table3[[#This Row],[MDS Census]]</f>
        <v>0.57956120092378749</v>
      </c>
      <c r="J113" s="3">
        <f t="shared" si="2"/>
        <v>129.51444444444445</v>
      </c>
      <c r="K113" s="3">
        <f>SUM(Table3[[#This Row],[RN Hours (excl. Admin, DON)]], Table3[[#This Row],[LPN Hours (excl. Admin)]], Table3[[#This Row],[CNA Hours]], Table3[[#This Row],[NA TR Hours]], Table3[[#This Row],[Med Aide/Tech Hours]])</f>
        <v>109.21111111111111</v>
      </c>
      <c r="L113" s="3">
        <f>SUM(Table3[[#This Row],[RN Hours (excl. Admin, DON)]:[RN DON Hours]])</f>
        <v>34.245000000000019</v>
      </c>
      <c r="M113" s="3">
        <v>13.941666666666666</v>
      </c>
      <c r="N113" s="3">
        <v>15.053333333333349</v>
      </c>
      <c r="O113" s="3">
        <v>5.25</v>
      </c>
      <c r="P113" s="3">
        <f>SUM(Table3[[#This Row],[LPN Hours (excl. Admin)]:[LPN Admin Hours]])</f>
        <v>21.81388888888889</v>
      </c>
      <c r="Q113" s="3">
        <v>21.81388888888889</v>
      </c>
      <c r="R113" s="3">
        <v>0</v>
      </c>
      <c r="S113" s="3">
        <f>SUM(Table3[[#This Row],[CNA Hours]], Table3[[#This Row],[NA TR Hours]], Table3[[#This Row],[Med Aide/Tech Hours]])</f>
        <v>73.455555555555549</v>
      </c>
      <c r="T113" s="3">
        <v>73.455555555555549</v>
      </c>
      <c r="U113" s="3">
        <v>0</v>
      </c>
      <c r="V113" s="3">
        <v>0</v>
      </c>
      <c r="W113" s="3">
        <f>SUM(Table3[[#This Row],[RN Hours Contract]:[Med Aide Hours Contract]])</f>
        <v>2.5222222222222221</v>
      </c>
      <c r="X113" s="3">
        <v>0.55555555555555558</v>
      </c>
      <c r="Y113" s="3">
        <v>0</v>
      </c>
      <c r="Z113" s="3">
        <v>0</v>
      </c>
      <c r="AA113" s="3">
        <v>1.9666666666666666</v>
      </c>
      <c r="AB113" s="3">
        <v>0</v>
      </c>
      <c r="AC113" s="3">
        <v>0</v>
      </c>
      <c r="AD113" s="3">
        <v>0</v>
      </c>
      <c r="AE113" s="3">
        <v>0</v>
      </c>
      <c r="AF113" t="s">
        <v>111</v>
      </c>
      <c r="AG113" s="13">
        <v>1</v>
      </c>
      <c r="AQ113"/>
    </row>
    <row r="114" spans="1:43" x14ac:dyDescent="0.2">
      <c r="A114" t="s">
        <v>208</v>
      </c>
      <c r="B114" t="s">
        <v>321</v>
      </c>
      <c r="C114" t="s">
        <v>445</v>
      </c>
      <c r="D114" t="s">
        <v>522</v>
      </c>
      <c r="E114" s="3">
        <v>125.34444444444445</v>
      </c>
      <c r="F114" s="3">
        <f>Table3[[#This Row],[Total Hours Nurse Staffing]]/Table3[[#This Row],[MDS Census]]</f>
        <v>3.498958425671483</v>
      </c>
      <c r="G114" s="3">
        <f>Table3[[#This Row],[Total Direct Care Staff Hours]]/Table3[[#This Row],[MDS Census]]</f>
        <v>3.0380507047247582</v>
      </c>
      <c r="H114" s="3">
        <f>Table3[[#This Row],[Total RN Hours (w/ Admin, DON)]]/Table3[[#This Row],[MDS Census]]</f>
        <v>0.52260437904441093</v>
      </c>
      <c r="I114" s="3">
        <f>Table3[[#This Row],[RN Hours (excl. Admin, DON)]]/Table3[[#This Row],[MDS Census]]</f>
        <v>0.13216913394202642</v>
      </c>
      <c r="J114" s="3">
        <f t="shared" si="2"/>
        <v>438.57499999999999</v>
      </c>
      <c r="K114" s="3">
        <f>SUM(Table3[[#This Row],[RN Hours (excl. Admin, DON)]], Table3[[#This Row],[LPN Hours (excl. Admin)]], Table3[[#This Row],[CNA Hours]], Table3[[#This Row],[NA TR Hours]], Table3[[#This Row],[Med Aide/Tech Hours]])</f>
        <v>380.80277777777775</v>
      </c>
      <c r="L114" s="3">
        <f>SUM(Table3[[#This Row],[RN Hours (excl. Admin, DON)]:[RN DON Hours]])</f>
        <v>65.50555555555556</v>
      </c>
      <c r="M114" s="3">
        <v>16.566666666666666</v>
      </c>
      <c r="N114" s="3">
        <v>42.630555555555553</v>
      </c>
      <c r="O114" s="3">
        <v>6.3083333333333336</v>
      </c>
      <c r="P114" s="3">
        <f>SUM(Table3[[#This Row],[LPN Hours (excl. Admin)]:[LPN Admin Hours]])</f>
        <v>116.33055555555555</v>
      </c>
      <c r="Q114" s="3">
        <v>107.49722222222222</v>
      </c>
      <c r="R114" s="3">
        <v>8.8333333333333339</v>
      </c>
      <c r="S114" s="3">
        <f>SUM(Table3[[#This Row],[CNA Hours]], Table3[[#This Row],[NA TR Hours]], Table3[[#This Row],[Med Aide/Tech Hours]])</f>
        <v>256.73888888888888</v>
      </c>
      <c r="T114" s="3">
        <v>256.73888888888888</v>
      </c>
      <c r="U114" s="3">
        <v>0</v>
      </c>
      <c r="V114" s="3">
        <v>0</v>
      </c>
      <c r="W114" s="3">
        <f>SUM(Table3[[#This Row],[RN Hours Contract]:[Med Aide Hours Contract]])</f>
        <v>59.086111111111109</v>
      </c>
      <c r="X114" s="3">
        <v>0</v>
      </c>
      <c r="Y114" s="3">
        <v>2.5555555555555554</v>
      </c>
      <c r="Z114" s="3">
        <v>0</v>
      </c>
      <c r="AA114" s="3">
        <v>7.3777777777777782</v>
      </c>
      <c r="AB114" s="3">
        <v>0</v>
      </c>
      <c r="AC114" s="3">
        <v>49.152777777777779</v>
      </c>
      <c r="AD114" s="3">
        <v>0</v>
      </c>
      <c r="AE114" s="3">
        <v>0</v>
      </c>
      <c r="AF114" t="s">
        <v>112</v>
      </c>
      <c r="AG114" s="13">
        <v>1</v>
      </c>
      <c r="AQ114"/>
    </row>
    <row r="115" spans="1:43" x14ac:dyDescent="0.2">
      <c r="A115" t="s">
        <v>208</v>
      </c>
      <c r="B115" t="s">
        <v>322</v>
      </c>
      <c r="C115" t="s">
        <v>435</v>
      </c>
      <c r="D115" t="s">
        <v>516</v>
      </c>
      <c r="E115" s="3">
        <v>72.577777777777783</v>
      </c>
      <c r="F115" s="3">
        <f>Table3[[#This Row],[Total Hours Nurse Staffing]]/Table3[[#This Row],[MDS Census]]</f>
        <v>4.203270055113288</v>
      </c>
      <c r="G115" s="3">
        <f>Table3[[#This Row],[Total Direct Care Staff Hours]]/Table3[[#This Row],[MDS Census]]</f>
        <v>4.042121861604409</v>
      </c>
      <c r="H115" s="3">
        <f>Table3[[#This Row],[Total RN Hours (w/ Admin, DON)]]/Table3[[#This Row],[MDS Census]]</f>
        <v>0.68148958971218609</v>
      </c>
      <c r="I115" s="3">
        <f>Table3[[#This Row],[RN Hours (excl. Admin, DON)]]/Table3[[#This Row],[MDS Census]]</f>
        <v>0.52034139620330677</v>
      </c>
      <c r="J115" s="3">
        <f t="shared" si="2"/>
        <v>305.06399999999996</v>
      </c>
      <c r="K115" s="3">
        <f>SUM(Table3[[#This Row],[RN Hours (excl. Admin, DON)]], Table3[[#This Row],[LPN Hours (excl. Admin)]], Table3[[#This Row],[CNA Hours]], Table3[[#This Row],[NA TR Hours]], Table3[[#This Row],[Med Aide/Tech Hours]])</f>
        <v>293.36822222222224</v>
      </c>
      <c r="L115" s="3">
        <f>SUM(Table3[[#This Row],[RN Hours (excl. Admin, DON)]:[RN DON Hours]])</f>
        <v>49.460999999999999</v>
      </c>
      <c r="M115" s="3">
        <v>37.765222222222221</v>
      </c>
      <c r="N115" s="3">
        <v>6.8887777777777774</v>
      </c>
      <c r="O115" s="3">
        <v>4.8070000000000004</v>
      </c>
      <c r="P115" s="3">
        <f>SUM(Table3[[#This Row],[LPN Hours (excl. Admin)]:[LPN Admin Hours]])</f>
        <v>84.215999999999994</v>
      </c>
      <c r="Q115" s="3">
        <v>84.215999999999994</v>
      </c>
      <c r="R115" s="3">
        <v>0</v>
      </c>
      <c r="S115" s="3">
        <f>SUM(Table3[[#This Row],[CNA Hours]], Table3[[#This Row],[NA TR Hours]], Table3[[#This Row],[Med Aide/Tech Hours]])</f>
        <v>171.387</v>
      </c>
      <c r="T115" s="3">
        <v>171.387</v>
      </c>
      <c r="U115" s="3">
        <v>0</v>
      </c>
      <c r="V115" s="3">
        <v>0</v>
      </c>
      <c r="W115" s="3">
        <f>SUM(Table3[[#This Row],[RN Hours Contract]:[Med Aide Hours Contract]])</f>
        <v>0</v>
      </c>
      <c r="X115" s="3">
        <v>0</v>
      </c>
      <c r="Y115" s="3">
        <v>0</v>
      </c>
      <c r="Z115" s="3">
        <v>0</v>
      </c>
      <c r="AA115" s="3">
        <v>0</v>
      </c>
      <c r="AB115" s="3">
        <v>0</v>
      </c>
      <c r="AC115" s="3">
        <v>0</v>
      </c>
      <c r="AD115" s="3">
        <v>0</v>
      </c>
      <c r="AE115" s="3">
        <v>0</v>
      </c>
      <c r="AF115" t="s">
        <v>113</v>
      </c>
      <c r="AG115" s="13">
        <v>1</v>
      </c>
      <c r="AQ115"/>
    </row>
    <row r="116" spans="1:43" x14ac:dyDescent="0.2">
      <c r="A116" t="s">
        <v>208</v>
      </c>
      <c r="B116" t="s">
        <v>323</v>
      </c>
      <c r="C116" t="s">
        <v>477</v>
      </c>
      <c r="D116" t="s">
        <v>520</v>
      </c>
      <c r="E116" s="3">
        <v>69.411111111111111</v>
      </c>
      <c r="F116" s="3">
        <f>Table3[[#This Row],[Total Hours Nurse Staffing]]/Table3[[#This Row],[MDS Census]]</f>
        <v>4.8391483912277895</v>
      </c>
      <c r="G116" s="3">
        <f>Table3[[#This Row],[Total Direct Care Staff Hours]]/Table3[[#This Row],[MDS Census]]</f>
        <v>4.5325612293901072</v>
      </c>
      <c r="H116" s="3">
        <f>Table3[[#This Row],[Total RN Hours (w/ Admin, DON)]]/Table3[[#This Row],[MDS Census]]</f>
        <v>1.3320009604610212</v>
      </c>
      <c r="I116" s="3">
        <f>Table3[[#This Row],[RN Hours (excl. Admin, DON)]]/Table3[[#This Row],[MDS Census]]</f>
        <v>1.0254137986233391</v>
      </c>
      <c r="J116" s="3">
        <f t="shared" si="2"/>
        <v>335.89066666666668</v>
      </c>
      <c r="K116" s="3">
        <f>SUM(Table3[[#This Row],[RN Hours (excl. Admin, DON)]], Table3[[#This Row],[LPN Hours (excl. Admin)]], Table3[[#This Row],[CNA Hours]], Table3[[#This Row],[NA TR Hours]], Table3[[#This Row],[Med Aide/Tech Hours]])</f>
        <v>314.61011111111111</v>
      </c>
      <c r="L116" s="3">
        <f>SUM(Table3[[#This Row],[RN Hours (excl. Admin, DON)]:[RN DON Hours]])</f>
        <v>92.455666666666659</v>
      </c>
      <c r="M116" s="3">
        <v>71.175111111111107</v>
      </c>
      <c r="N116" s="3">
        <v>15.947222222222223</v>
      </c>
      <c r="O116" s="3">
        <v>5.333333333333333</v>
      </c>
      <c r="P116" s="3">
        <f>SUM(Table3[[#This Row],[LPN Hours (excl. Admin)]:[LPN Admin Hours]])</f>
        <v>55.606333333333332</v>
      </c>
      <c r="Q116" s="3">
        <v>55.606333333333332</v>
      </c>
      <c r="R116" s="3">
        <v>0</v>
      </c>
      <c r="S116" s="3">
        <f>SUM(Table3[[#This Row],[CNA Hours]], Table3[[#This Row],[NA TR Hours]], Table3[[#This Row],[Med Aide/Tech Hours]])</f>
        <v>187.82866666666669</v>
      </c>
      <c r="T116" s="3">
        <v>187.82866666666669</v>
      </c>
      <c r="U116" s="3">
        <v>0</v>
      </c>
      <c r="V116" s="3">
        <v>0</v>
      </c>
      <c r="W116" s="3">
        <f>SUM(Table3[[#This Row],[RN Hours Contract]:[Med Aide Hours Contract]])</f>
        <v>0</v>
      </c>
      <c r="X116" s="3">
        <v>0</v>
      </c>
      <c r="Y116" s="3">
        <v>0</v>
      </c>
      <c r="Z116" s="3">
        <v>0</v>
      </c>
      <c r="AA116" s="3">
        <v>0</v>
      </c>
      <c r="AB116" s="3">
        <v>0</v>
      </c>
      <c r="AC116" s="3">
        <v>0</v>
      </c>
      <c r="AD116" s="3">
        <v>0</v>
      </c>
      <c r="AE116" s="3">
        <v>0</v>
      </c>
      <c r="AF116" t="s">
        <v>114</v>
      </c>
      <c r="AG116" s="13">
        <v>1</v>
      </c>
      <c r="AQ116"/>
    </row>
    <row r="117" spans="1:43" x14ac:dyDescent="0.2">
      <c r="A117" t="s">
        <v>208</v>
      </c>
      <c r="B117" t="s">
        <v>324</v>
      </c>
      <c r="C117" t="s">
        <v>489</v>
      </c>
      <c r="D117" t="s">
        <v>519</v>
      </c>
      <c r="E117" s="3">
        <v>30.2</v>
      </c>
      <c r="F117" s="3">
        <f>Table3[[#This Row],[Total Hours Nurse Staffing]]/Table3[[#This Row],[MDS Census]]</f>
        <v>5.8573546725533481</v>
      </c>
      <c r="G117" s="3">
        <f>Table3[[#This Row],[Total Direct Care Staff Hours]]/Table3[[#This Row],[MDS Census]]</f>
        <v>5.3397608535688006</v>
      </c>
      <c r="H117" s="3">
        <f>Table3[[#This Row],[Total RN Hours (w/ Admin, DON)]]/Table3[[#This Row],[MDS Census]]</f>
        <v>2.1058719646799116</v>
      </c>
      <c r="I117" s="3">
        <f>Table3[[#This Row],[RN Hours (excl. Admin, DON)]]/Table3[[#This Row],[MDS Census]]</f>
        <v>1.5882781456953641</v>
      </c>
      <c r="J117" s="3">
        <f t="shared" si="2"/>
        <v>176.89211111111112</v>
      </c>
      <c r="K117" s="3">
        <f>SUM(Table3[[#This Row],[RN Hours (excl. Admin, DON)]], Table3[[#This Row],[LPN Hours (excl. Admin)]], Table3[[#This Row],[CNA Hours]], Table3[[#This Row],[NA TR Hours]], Table3[[#This Row],[Med Aide/Tech Hours]])</f>
        <v>161.26077777777778</v>
      </c>
      <c r="L117" s="3">
        <f>SUM(Table3[[#This Row],[RN Hours (excl. Admin, DON)]:[RN DON Hours]])</f>
        <v>63.597333333333331</v>
      </c>
      <c r="M117" s="3">
        <v>47.965999999999994</v>
      </c>
      <c r="N117" s="3">
        <v>10.38688888888889</v>
      </c>
      <c r="O117" s="3">
        <v>5.2444444444444445</v>
      </c>
      <c r="P117" s="3">
        <f>SUM(Table3[[#This Row],[LPN Hours (excl. Admin)]:[LPN Admin Hours]])</f>
        <v>11.8</v>
      </c>
      <c r="Q117" s="3">
        <v>11.8</v>
      </c>
      <c r="R117" s="3">
        <v>0</v>
      </c>
      <c r="S117" s="3">
        <f>SUM(Table3[[#This Row],[CNA Hours]], Table3[[#This Row],[NA TR Hours]], Table3[[#This Row],[Med Aide/Tech Hours]])</f>
        <v>101.49477777777778</v>
      </c>
      <c r="T117" s="3">
        <v>101.49477777777778</v>
      </c>
      <c r="U117" s="3">
        <v>0</v>
      </c>
      <c r="V117" s="3">
        <v>0</v>
      </c>
      <c r="W117" s="3">
        <f>SUM(Table3[[#This Row],[RN Hours Contract]:[Med Aide Hours Contract]])</f>
        <v>0</v>
      </c>
      <c r="X117" s="3">
        <v>0</v>
      </c>
      <c r="Y117" s="3">
        <v>0</v>
      </c>
      <c r="Z117" s="3">
        <v>0</v>
      </c>
      <c r="AA117" s="3">
        <v>0</v>
      </c>
      <c r="AB117" s="3">
        <v>0</v>
      </c>
      <c r="AC117" s="3">
        <v>0</v>
      </c>
      <c r="AD117" s="3">
        <v>0</v>
      </c>
      <c r="AE117" s="3">
        <v>0</v>
      </c>
      <c r="AF117" t="s">
        <v>115</v>
      </c>
      <c r="AG117" s="13">
        <v>1</v>
      </c>
      <c r="AQ117"/>
    </row>
    <row r="118" spans="1:43" x14ac:dyDescent="0.2">
      <c r="A118" t="s">
        <v>208</v>
      </c>
      <c r="B118" t="s">
        <v>325</v>
      </c>
      <c r="C118" t="s">
        <v>422</v>
      </c>
      <c r="D118" t="s">
        <v>516</v>
      </c>
      <c r="E118" s="3">
        <v>128.57777777777778</v>
      </c>
      <c r="F118" s="3">
        <f>Table3[[#This Row],[Total Hours Nurse Staffing]]/Table3[[#This Row],[MDS Census]]</f>
        <v>3.4926762875907365</v>
      </c>
      <c r="G118" s="3">
        <f>Table3[[#This Row],[Total Direct Care Staff Hours]]/Table3[[#This Row],[MDS Census]]</f>
        <v>3.3785862426546838</v>
      </c>
      <c r="H118" s="3">
        <f>Table3[[#This Row],[Total RN Hours (w/ Admin, DON)]]/Table3[[#This Row],[MDS Census]]</f>
        <v>0.45744037331489801</v>
      </c>
      <c r="I118" s="3">
        <f>Table3[[#This Row],[RN Hours (excl. Admin, DON)]]/Table3[[#This Row],[MDS Census]]</f>
        <v>0.36869166954718285</v>
      </c>
      <c r="J118" s="3">
        <f t="shared" si="2"/>
        <v>449.08055555555558</v>
      </c>
      <c r="K118" s="3">
        <f>SUM(Table3[[#This Row],[RN Hours (excl. Admin, DON)]], Table3[[#This Row],[LPN Hours (excl. Admin)]], Table3[[#This Row],[CNA Hours]], Table3[[#This Row],[NA TR Hours]], Table3[[#This Row],[Med Aide/Tech Hours]])</f>
        <v>434.41111111111115</v>
      </c>
      <c r="L118" s="3">
        <f>SUM(Table3[[#This Row],[RN Hours (excl. Admin, DON)]:[RN DON Hours]])</f>
        <v>58.816666666666663</v>
      </c>
      <c r="M118" s="3">
        <v>47.405555555555559</v>
      </c>
      <c r="N118" s="3">
        <v>6.3444444444444441</v>
      </c>
      <c r="O118" s="3">
        <v>5.0666666666666664</v>
      </c>
      <c r="P118" s="3">
        <f>SUM(Table3[[#This Row],[LPN Hours (excl. Admin)]:[LPN Admin Hours]])</f>
        <v>113.66666666666667</v>
      </c>
      <c r="Q118" s="3">
        <v>110.40833333333333</v>
      </c>
      <c r="R118" s="3">
        <v>3.2583333333333333</v>
      </c>
      <c r="S118" s="3">
        <f>SUM(Table3[[#This Row],[CNA Hours]], Table3[[#This Row],[NA TR Hours]], Table3[[#This Row],[Med Aide/Tech Hours]])</f>
        <v>276.59722222222223</v>
      </c>
      <c r="T118" s="3">
        <v>276.59722222222223</v>
      </c>
      <c r="U118" s="3">
        <v>0</v>
      </c>
      <c r="V118" s="3">
        <v>0</v>
      </c>
      <c r="W118" s="3">
        <f>SUM(Table3[[#This Row],[RN Hours Contract]:[Med Aide Hours Contract]])</f>
        <v>2.9722222222222223</v>
      </c>
      <c r="X118" s="3">
        <v>0.43611111111111112</v>
      </c>
      <c r="Y118" s="3">
        <v>3.888888888888889E-2</v>
      </c>
      <c r="Z118" s="3">
        <v>0</v>
      </c>
      <c r="AA118" s="3">
        <v>2.4972222222222222</v>
      </c>
      <c r="AB118" s="3">
        <v>0</v>
      </c>
      <c r="AC118" s="3">
        <v>0</v>
      </c>
      <c r="AD118" s="3">
        <v>0</v>
      </c>
      <c r="AE118" s="3">
        <v>0</v>
      </c>
      <c r="AF118" t="s">
        <v>116</v>
      </c>
      <c r="AG118" s="13">
        <v>1</v>
      </c>
      <c r="AQ118"/>
    </row>
    <row r="119" spans="1:43" x14ac:dyDescent="0.2">
      <c r="A119" t="s">
        <v>208</v>
      </c>
      <c r="B119" t="s">
        <v>326</v>
      </c>
      <c r="C119" t="s">
        <v>446</v>
      </c>
      <c r="D119" t="s">
        <v>521</v>
      </c>
      <c r="E119" s="3">
        <v>114.52222222222223</v>
      </c>
      <c r="F119" s="3">
        <f>Table3[[#This Row],[Total Hours Nurse Staffing]]/Table3[[#This Row],[MDS Census]]</f>
        <v>3.1300329872901909</v>
      </c>
      <c r="G119" s="3">
        <f>Table3[[#This Row],[Total Direct Care Staff Hours]]/Table3[[#This Row],[MDS Census]]</f>
        <v>2.7332638013000872</v>
      </c>
      <c r="H119" s="3">
        <f>Table3[[#This Row],[Total RN Hours (w/ Admin, DON)]]/Table3[[#This Row],[MDS Census]]</f>
        <v>0.48906083244397008</v>
      </c>
      <c r="I119" s="3">
        <f>Table3[[#This Row],[RN Hours (excl. Admin, DON)]]/Table3[[#This Row],[MDS Census]]</f>
        <v>9.2825264383428738E-2</v>
      </c>
      <c r="J119" s="3">
        <f t="shared" si="2"/>
        <v>358.45833333333331</v>
      </c>
      <c r="K119" s="3">
        <f>SUM(Table3[[#This Row],[RN Hours (excl. Admin, DON)]], Table3[[#This Row],[LPN Hours (excl. Admin)]], Table3[[#This Row],[CNA Hours]], Table3[[#This Row],[NA TR Hours]], Table3[[#This Row],[Med Aide/Tech Hours]])</f>
        <v>313.01944444444445</v>
      </c>
      <c r="L119" s="3">
        <f>SUM(Table3[[#This Row],[RN Hours (excl. Admin, DON)]:[RN DON Hours]])</f>
        <v>56.008333333333333</v>
      </c>
      <c r="M119" s="3">
        <v>10.630555555555556</v>
      </c>
      <c r="N119" s="3">
        <v>40.708333333333336</v>
      </c>
      <c r="O119" s="3">
        <v>4.6694444444444443</v>
      </c>
      <c r="P119" s="3">
        <f>SUM(Table3[[#This Row],[LPN Hours (excl. Admin)]:[LPN Admin Hours]])</f>
        <v>74.677777777777777</v>
      </c>
      <c r="Q119" s="3">
        <v>74.61666666666666</v>
      </c>
      <c r="R119" s="3">
        <v>6.1111111111111109E-2</v>
      </c>
      <c r="S119" s="3">
        <f>SUM(Table3[[#This Row],[CNA Hours]], Table3[[#This Row],[NA TR Hours]], Table3[[#This Row],[Med Aide/Tech Hours]])</f>
        <v>227.77222222222221</v>
      </c>
      <c r="T119" s="3">
        <v>227.77222222222221</v>
      </c>
      <c r="U119" s="3">
        <v>0</v>
      </c>
      <c r="V119" s="3">
        <v>0</v>
      </c>
      <c r="W119" s="3">
        <f>SUM(Table3[[#This Row],[RN Hours Contract]:[Med Aide Hours Contract]])</f>
        <v>0</v>
      </c>
      <c r="X119" s="3">
        <v>0</v>
      </c>
      <c r="Y119" s="3">
        <v>0</v>
      </c>
      <c r="Z119" s="3">
        <v>0</v>
      </c>
      <c r="AA119" s="3">
        <v>0</v>
      </c>
      <c r="AB119" s="3">
        <v>0</v>
      </c>
      <c r="AC119" s="3">
        <v>0</v>
      </c>
      <c r="AD119" s="3">
        <v>0</v>
      </c>
      <c r="AE119" s="3">
        <v>0</v>
      </c>
      <c r="AF119" t="s">
        <v>117</v>
      </c>
      <c r="AG119" s="13">
        <v>1</v>
      </c>
      <c r="AQ119"/>
    </row>
    <row r="120" spans="1:43" x14ac:dyDescent="0.2">
      <c r="A120" t="s">
        <v>208</v>
      </c>
      <c r="B120" t="s">
        <v>327</v>
      </c>
      <c r="C120" t="s">
        <v>481</v>
      </c>
      <c r="D120" t="s">
        <v>518</v>
      </c>
      <c r="E120" s="3">
        <v>74.411111111111111</v>
      </c>
      <c r="F120" s="3">
        <f>Table3[[#This Row],[Total Hours Nurse Staffing]]/Table3[[#This Row],[MDS Census]]</f>
        <v>4.3419874570703305</v>
      </c>
      <c r="G120" s="3">
        <f>Table3[[#This Row],[Total Direct Care Staff Hours]]/Table3[[#This Row],[MDS Census]]</f>
        <v>3.9429655069434077</v>
      </c>
      <c r="H120" s="3">
        <f>Table3[[#This Row],[Total RN Hours (w/ Admin, DON)]]/Table3[[#This Row],[MDS Census]]</f>
        <v>0.73076452142750492</v>
      </c>
      <c r="I120" s="3">
        <f>Table3[[#This Row],[RN Hours (excl. Admin, DON)]]/Table3[[#This Row],[MDS Census]]</f>
        <v>0.4752769896968792</v>
      </c>
      <c r="J120" s="3">
        <f t="shared" si="2"/>
        <v>323.09211111111114</v>
      </c>
      <c r="K120" s="3">
        <f>SUM(Table3[[#This Row],[RN Hours (excl. Admin, DON)]], Table3[[#This Row],[LPN Hours (excl. Admin)]], Table3[[#This Row],[CNA Hours]], Table3[[#This Row],[NA TR Hours]], Table3[[#This Row],[Med Aide/Tech Hours]])</f>
        <v>293.40044444444447</v>
      </c>
      <c r="L120" s="3">
        <f>SUM(Table3[[#This Row],[RN Hours (excl. Admin, DON)]:[RN DON Hours]])</f>
        <v>54.377000000000002</v>
      </c>
      <c r="M120" s="3">
        <v>35.36588888888889</v>
      </c>
      <c r="N120" s="3">
        <v>13.394444444444444</v>
      </c>
      <c r="O120" s="3">
        <v>5.6166666666666663</v>
      </c>
      <c r="P120" s="3">
        <f>SUM(Table3[[#This Row],[LPN Hours (excl. Admin)]:[LPN Admin Hours]])</f>
        <v>92.586111111111109</v>
      </c>
      <c r="Q120" s="3">
        <v>81.905555555555551</v>
      </c>
      <c r="R120" s="3">
        <v>10.680555555555555</v>
      </c>
      <c r="S120" s="3">
        <f>SUM(Table3[[#This Row],[CNA Hours]], Table3[[#This Row],[NA TR Hours]], Table3[[#This Row],[Med Aide/Tech Hours]])</f>
        <v>176.12900000000002</v>
      </c>
      <c r="T120" s="3">
        <v>176.12900000000002</v>
      </c>
      <c r="U120" s="3">
        <v>0</v>
      </c>
      <c r="V120" s="3">
        <v>0</v>
      </c>
      <c r="W120" s="3">
        <f>SUM(Table3[[#This Row],[RN Hours Contract]:[Med Aide Hours Contract]])</f>
        <v>0</v>
      </c>
      <c r="X120" s="3">
        <v>0</v>
      </c>
      <c r="Y120" s="3">
        <v>0</v>
      </c>
      <c r="Z120" s="3">
        <v>0</v>
      </c>
      <c r="AA120" s="3">
        <v>0</v>
      </c>
      <c r="AB120" s="3">
        <v>0</v>
      </c>
      <c r="AC120" s="3">
        <v>0</v>
      </c>
      <c r="AD120" s="3">
        <v>0</v>
      </c>
      <c r="AE120" s="3">
        <v>0</v>
      </c>
      <c r="AF120" t="s">
        <v>118</v>
      </c>
      <c r="AG120" s="13">
        <v>1</v>
      </c>
      <c r="AQ120"/>
    </row>
    <row r="121" spans="1:43" x14ac:dyDescent="0.2">
      <c r="A121" t="s">
        <v>208</v>
      </c>
      <c r="B121" t="s">
        <v>328</v>
      </c>
      <c r="C121" t="s">
        <v>490</v>
      </c>
      <c r="D121" t="s">
        <v>523</v>
      </c>
      <c r="E121" s="3">
        <v>140.37777777777777</v>
      </c>
      <c r="F121" s="3">
        <f>Table3[[#This Row],[Total Hours Nurse Staffing]]/Table3[[#This Row],[MDS Census]]</f>
        <v>3.2484367579547255</v>
      </c>
      <c r="G121" s="3">
        <f>Table3[[#This Row],[Total Direct Care Staff Hours]]/Table3[[#This Row],[MDS Census]]</f>
        <v>2.8158540446414437</v>
      </c>
      <c r="H121" s="3">
        <f>Table3[[#This Row],[Total RN Hours (w/ Admin, DON)]]/Table3[[#This Row],[MDS Census]]</f>
        <v>0.39838926705714744</v>
      </c>
      <c r="I121" s="3">
        <f>Table3[[#This Row],[RN Hours (excl. Admin, DON)]]/Table3[[#This Row],[MDS Census]]</f>
        <v>3.5143264207693529E-2</v>
      </c>
      <c r="J121" s="3">
        <f t="shared" si="2"/>
        <v>456.00833333333333</v>
      </c>
      <c r="K121" s="3">
        <f>SUM(Table3[[#This Row],[RN Hours (excl. Admin, DON)]], Table3[[#This Row],[LPN Hours (excl. Admin)]], Table3[[#This Row],[CNA Hours]], Table3[[#This Row],[NA TR Hours]], Table3[[#This Row],[Med Aide/Tech Hours]])</f>
        <v>395.2833333333333</v>
      </c>
      <c r="L121" s="3">
        <f>SUM(Table3[[#This Row],[RN Hours (excl. Admin, DON)]:[RN DON Hours]])</f>
        <v>55.925000000000004</v>
      </c>
      <c r="M121" s="3">
        <v>4.9333333333333336</v>
      </c>
      <c r="N121" s="3">
        <v>45.605555555555554</v>
      </c>
      <c r="O121" s="3">
        <v>5.3861111111111111</v>
      </c>
      <c r="P121" s="3">
        <f>SUM(Table3[[#This Row],[LPN Hours (excl. Admin)]:[LPN Admin Hours]])</f>
        <v>144.11111111111109</v>
      </c>
      <c r="Q121" s="3">
        <v>134.37777777777777</v>
      </c>
      <c r="R121" s="3">
        <v>9.7333333333333325</v>
      </c>
      <c r="S121" s="3">
        <f>SUM(Table3[[#This Row],[CNA Hours]], Table3[[#This Row],[NA TR Hours]], Table3[[#This Row],[Med Aide/Tech Hours]])</f>
        <v>255.97222222222223</v>
      </c>
      <c r="T121" s="3">
        <v>255.97222222222223</v>
      </c>
      <c r="U121" s="3">
        <v>0</v>
      </c>
      <c r="V121" s="3">
        <v>0</v>
      </c>
      <c r="W121" s="3">
        <f>SUM(Table3[[#This Row],[RN Hours Contract]:[Med Aide Hours Contract]])</f>
        <v>0</v>
      </c>
      <c r="X121" s="3">
        <v>0</v>
      </c>
      <c r="Y121" s="3">
        <v>0</v>
      </c>
      <c r="Z121" s="3">
        <v>0</v>
      </c>
      <c r="AA121" s="3">
        <v>0</v>
      </c>
      <c r="AB121" s="3">
        <v>0</v>
      </c>
      <c r="AC121" s="3">
        <v>0</v>
      </c>
      <c r="AD121" s="3">
        <v>0</v>
      </c>
      <c r="AE121" s="3">
        <v>0</v>
      </c>
      <c r="AF121" t="s">
        <v>119</v>
      </c>
      <c r="AG121" s="13">
        <v>1</v>
      </c>
      <c r="AQ121"/>
    </row>
    <row r="122" spans="1:43" x14ac:dyDescent="0.2">
      <c r="A122" t="s">
        <v>208</v>
      </c>
      <c r="B122" t="s">
        <v>329</v>
      </c>
      <c r="C122" t="s">
        <v>480</v>
      </c>
      <c r="D122" t="s">
        <v>521</v>
      </c>
      <c r="E122" s="3">
        <v>36.744444444444447</v>
      </c>
      <c r="F122" s="3">
        <f>Table3[[#This Row],[Total Hours Nurse Staffing]]/Table3[[#This Row],[MDS Census]]</f>
        <v>3.4173722407015421</v>
      </c>
      <c r="G122" s="3">
        <f>Table3[[#This Row],[Total Direct Care Staff Hours]]/Table3[[#This Row],[MDS Census]]</f>
        <v>3.082174175990323</v>
      </c>
      <c r="H122" s="3">
        <f>Table3[[#This Row],[Total RN Hours (w/ Admin, DON)]]/Table3[[#This Row],[MDS Census]]</f>
        <v>0.85734804959177491</v>
      </c>
      <c r="I122" s="3">
        <f>Table3[[#This Row],[RN Hours (excl. Admin, DON)]]/Table3[[#This Row],[MDS Census]]</f>
        <v>0.6814333232537042</v>
      </c>
      <c r="J122" s="3">
        <f t="shared" si="2"/>
        <v>125.56944444444444</v>
      </c>
      <c r="K122" s="3">
        <f>SUM(Table3[[#This Row],[RN Hours (excl. Admin, DON)]], Table3[[#This Row],[LPN Hours (excl. Admin)]], Table3[[#This Row],[CNA Hours]], Table3[[#This Row],[NA TR Hours]], Table3[[#This Row],[Med Aide/Tech Hours]])</f>
        <v>113.25277777777777</v>
      </c>
      <c r="L122" s="3">
        <f>SUM(Table3[[#This Row],[RN Hours (excl. Admin, DON)]:[RN DON Hours]])</f>
        <v>31.502777777777776</v>
      </c>
      <c r="M122" s="3">
        <v>25.038888888888888</v>
      </c>
      <c r="N122" s="3">
        <v>2.2361111111111112</v>
      </c>
      <c r="O122" s="3">
        <v>4.2277777777777779</v>
      </c>
      <c r="P122" s="3">
        <f>SUM(Table3[[#This Row],[LPN Hours (excl. Admin)]:[LPN Admin Hours]])</f>
        <v>19.608333333333334</v>
      </c>
      <c r="Q122" s="3">
        <v>13.755555555555556</v>
      </c>
      <c r="R122" s="3">
        <v>5.8527777777777779</v>
      </c>
      <c r="S122" s="3">
        <f>SUM(Table3[[#This Row],[CNA Hours]], Table3[[#This Row],[NA TR Hours]], Table3[[#This Row],[Med Aide/Tech Hours]])</f>
        <v>74.458333333333329</v>
      </c>
      <c r="T122" s="3">
        <v>68.708333333333329</v>
      </c>
      <c r="U122" s="3">
        <v>5.75</v>
      </c>
      <c r="V122" s="3">
        <v>0</v>
      </c>
      <c r="W122" s="3">
        <f>SUM(Table3[[#This Row],[RN Hours Contract]:[Med Aide Hours Contract]])</f>
        <v>0</v>
      </c>
      <c r="X122" s="3">
        <v>0</v>
      </c>
      <c r="Y122" s="3">
        <v>0</v>
      </c>
      <c r="Z122" s="3">
        <v>0</v>
      </c>
      <c r="AA122" s="3">
        <v>0</v>
      </c>
      <c r="AB122" s="3">
        <v>0</v>
      </c>
      <c r="AC122" s="3">
        <v>0</v>
      </c>
      <c r="AD122" s="3">
        <v>0</v>
      </c>
      <c r="AE122" s="3">
        <v>0</v>
      </c>
      <c r="AF122" t="s">
        <v>120</v>
      </c>
      <c r="AG122" s="13">
        <v>1</v>
      </c>
      <c r="AQ122"/>
    </row>
    <row r="123" spans="1:43" x14ac:dyDescent="0.2">
      <c r="A123" t="s">
        <v>208</v>
      </c>
      <c r="B123" t="s">
        <v>330</v>
      </c>
      <c r="C123" t="s">
        <v>417</v>
      </c>
      <c r="D123" t="s">
        <v>518</v>
      </c>
      <c r="E123" s="3">
        <v>2.0111111111111111</v>
      </c>
      <c r="F123" s="3">
        <f>Table3[[#This Row],[Total Hours Nurse Staffing]]/Table3[[#This Row],[MDS Census]]</f>
        <v>2.7596685082872927</v>
      </c>
      <c r="G123" s="3">
        <f>Table3[[#This Row],[Total Direct Care Staff Hours]]/Table3[[#This Row],[MDS Census]]</f>
        <v>2.2734806629834252</v>
      </c>
      <c r="H123" s="3">
        <f>Table3[[#This Row],[Total RN Hours (w/ Admin, DON)]]/Table3[[#This Row],[MDS Census]]</f>
        <v>1.319060773480663</v>
      </c>
      <c r="I123" s="3">
        <f>Table3[[#This Row],[RN Hours (excl. Admin, DON)]]/Table3[[#This Row],[MDS Census]]</f>
        <v>0.83287292817679559</v>
      </c>
      <c r="J123" s="3">
        <f t="shared" si="2"/>
        <v>5.55</v>
      </c>
      <c r="K123" s="3">
        <f>SUM(Table3[[#This Row],[RN Hours (excl. Admin, DON)]], Table3[[#This Row],[LPN Hours (excl. Admin)]], Table3[[#This Row],[CNA Hours]], Table3[[#This Row],[NA TR Hours]], Table3[[#This Row],[Med Aide/Tech Hours]])</f>
        <v>4.572222222222222</v>
      </c>
      <c r="L123" s="3">
        <f>SUM(Table3[[#This Row],[RN Hours (excl. Admin, DON)]:[RN DON Hours]])</f>
        <v>2.6527777777777777</v>
      </c>
      <c r="M123" s="3">
        <v>1.675</v>
      </c>
      <c r="N123" s="3">
        <v>0</v>
      </c>
      <c r="O123" s="3">
        <v>0.97777777777777775</v>
      </c>
      <c r="P123" s="3">
        <f>SUM(Table3[[#This Row],[LPN Hours (excl. Admin)]:[LPN Admin Hours]])</f>
        <v>0.48055555555555557</v>
      </c>
      <c r="Q123" s="3">
        <v>0.48055555555555557</v>
      </c>
      <c r="R123" s="3">
        <v>0</v>
      </c>
      <c r="S123" s="3">
        <f>SUM(Table3[[#This Row],[CNA Hours]], Table3[[#This Row],[NA TR Hours]], Table3[[#This Row],[Med Aide/Tech Hours]])</f>
        <v>2.4166666666666665</v>
      </c>
      <c r="T123" s="3">
        <v>2.4166666666666665</v>
      </c>
      <c r="U123" s="3">
        <v>0</v>
      </c>
      <c r="V123" s="3">
        <v>0</v>
      </c>
      <c r="W123" s="3">
        <f>SUM(Table3[[#This Row],[RN Hours Contract]:[Med Aide Hours Contract]])</f>
        <v>0</v>
      </c>
      <c r="X123" s="3">
        <v>0</v>
      </c>
      <c r="Y123" s="3">
        <v>0</v>
      </c>
      <c r="Z123" s="3">
        <v>0</v>
      </c>
      <c r="AA123" s="3">
        <v>0</v>
      </c>
      <c r="AB123" s="3">
        <v>0</v>
      </c>
      <c r="AC123" s="3">
        <v>0</v>
      </c>
      <c r="AD123" s="3">
        <v>0</v>
      </c>
      <c r="AE123" s="3">
        <v>0</v>
      </c>
      <c r="AF123" t="s">
        <v>121</v>
      </c>
      <c r="AG123" s="13">
        <v>1</v>
      </c>
      <c r="AQ123"/>
    </row>
    <row r="124" spans="1:43" x14ac:dyDescent="0.2">
      <c r="A124" t="s">
        <v>208</v>
      </c>
      <c r="B124" t="s">
        <v>331</v>
      </c>
      <c r="C124" t="s">
        <v>464</v>
      </c>
      <c r="D124" t="s">
        <v>517</v>
      </c>
      <c r="E124" s="3">
        <v>102.21111111111111</v>
      </c>
      <c r="F124" s="3">
        <f>Table3[[#This Row],[Total Hours Nurse Staffing]]/Table3[[#This Row],[MDS Census]]</f>
        <v>4.3739689096640948</v>
      </c>
      <c r="G124" s="3">
        <f>Table3[[#This Row],[Total Direct Care Staff Hours]]/Table3[[#This Row],[MDS Census]]</f>
        <v>4.099449940210893</v>
      </c>
      <c r="H124" s="3">
        <f>Table3[[#This Row],[Total RN Hours (w/ Admin, DON)]]/Table3[[#This Row],[MDS Census]]</f>
        <v>0.75193390585933251</v>
      </c>
      <c r="I124" s="3">
        <f>Table3[[#This Row],[RN Hours (excl. Admin, DON)]]/Table3[[#This Row],[MDS Census]]</f>
        <v>0.57198717251875209</v>
      </c>
      <c r="J124" s="3">
        <f t="shared" si="2"/>
        <v>447.06822222222229</v>
      </c>
      <c r="K124" s="3">
        <f>SUM(Table3[[#This Row],[RN Hours (excl. Admin, DON)]], Table3[[#This Row],[LPN Hours (excl. Admin)]], Table3[[#This Row],[CNA Hours]], Table3[[#This Row],[NA TR Hours]], Table3[[#This Row],[Med Aide/Tech Hours]])</f>
        <v>419.00933333333342</v>
      </c>
      <c r="L124" s="3">
        <f>SUM(Table3[[#This Row],[RN Hours (excl. Admin, DON)]:[RN DON Hours]])</f>
        <v>76.855999999999995</v>
      </c>
      <c r="M124" s="3">
        <v>58.463444444444448</v>
      </c>
      <c r="N124" s="3">
        <v>12.993111111111112</v>
      </c>
      <c r="O124" s="3">
        <v>5.3994444444444447</v>
      </c>
      <c r="P124" s="3">
        <f>SUM(Table3[[#This Row],[LPN Hours (excl. Admin)]:[LPN Admin Hours]])</f>
        <v>99.437333333333328</v>
      </c>
      <c r="Q124" s="3">
        <v>89.771000000000001</v>
      </c>
      <c r="R124" s="3">
        <v>9.6663333333333323</v>
      </c>
      <c r="S124" s="3">
        <f>SUM(Table3[[#This Row],[CNA Hours]], Table3[[#This Row],[NA TR Hours]], Table3[[#This Row],[Med Aide/Tech Hours]])</f>
        <v>270.77488888888894</v>
      </c>
      <c r="T124" s="3">
        <v>270.67488888888892</v>
      </c>
      <c r="U124" s="3">
        <v>0.1</v>
      </c>
      <c r="V124" s="3">
        <v>0</v>
      </c>
      <c r="W124" s="3">
        <f>SUM(Table3[[#This Row],[RN Hours Contract]:[Med Aide Hours Contract]])</f>
        <v>0.1</v>
      </c>
      <c r="X124" s="3">
        <v>0</v>
      </c>
      <c r="Y124" s="3">
        <v>0</v>
      </c>
      <c r="Z124" s="3">
        <v>0</v>
      </c>
      <c r="AA124" s="3">
        <v>0</v>
      </c>
      <c r="AB124" s="3">
        <v>0</v>
      </c>
      <c r="AC124" s="3">
        <v>0</v>
      </c>
      <c r="AD124" s="3">
        <v>0.1</v>
      </c>
      <c r="AE124" s="3">
        <v>0</v>
      </c>
      <c r="AF124" t="s">
        <v>122</v>
      </c>
      <c r="AG124" s="13">
        <v>1</v>
      </c>
      <c r="AQ124"/>
    </row>
    <row r="125" spans="1:43" x14ac:dyDescent="0.2">
      <c r="A125" t="s">
        <v>208</v>
      </c>
      <c r="B125" t="s">
        <v>332</v>
      </c>
      <c r="C125" t="s">
        <v>422</v>
      </c>
      <c r="D125" t="s">
        <v>516</v>
      </c>
      <c r="E125" s="3">
        <v>116.11111111111111</v>
      </c>
      <c r="F125" s="3">
        <f>Table3[[#This Row],[Total Hours Nurse Staffing]]/Table3[[#This Row],[MDS Census]]</f>
        <v>3.9562200956937796</v>
      </c>
      <c r="G125" s="3">
        <f>Table3[[#This Row],[Total Direct Care Staff Hours]]/Table3[[#This Row],[MDS Census]]</f>
        <v>3.8064832535885169</v>
      </c>
      <c r="H125" s="3">
        <f>Table3[[#This Row],[Total RN Hours (w/ Admin, DON)]]/Table3[[#This Row],[MDS Census]]</f>
        <v>0.759066985645933</v>
      </c>
      <c r="I125" s="3">
        <f>Table3[[#This Row],[RN Hours (excl. Admin, DON)]]/Table3[[#This Row],[MDS Census]]</f>
        <v>0.64942583732057413</v>
      </c>
      <c r="J125" s="3">
        <f t="shared" si="2"/>
        <v>459.36111111111109</v>
      </c>
      <c r="K125" s="3">
        <f>SUM(Table3[[#This Row],[RN Hours (excl. Admin, DON)]], Table3[[#This Row],[LPN Hours (excl. Admin)]], Table3[[#This Row],[CNA Hours]], Table3[[#This Row],[NA TR Hours]], Table3[[#This Row],[Med Aide/Tech Hours]])</f>
        <v>441.97500000000002</v>
      </c>
      <c r="L125" s="3">
        <f>SUM(Table3[[#This Row],[RN Hours (excl. Admin, DON)]:[RN DON Hours]])</f>
        <v>88.136111111111106</v>
      </c>
      <c r="M125" s="3">
        <v>75.405555555555551</v>
      </c>
      <c r="N125" s="3">
        <v>7.2194444444444441</v>
      </c>
      <c r="O125" s="3">
        <v>5.5111111111111111</v>
      </c>
      <c r="P125" s="3">
        <f>SUM(Table3[[#This Row],[LPN Hours (excl. Admin)]:[LPN Admin Hours]])</f>
        <v>119.80555555555556</v>
      </c>
      <c r="Q125" s="3">
        <v>115.15</v>
      </c>
      <c r="R125" s="3">
        <v>4.6555555555555559</v>
      </c>
      <c r="S125" s="3">
        <f>SUM(Table3[[#This Row],[CNA Hours]], Table3[[#This Row],[NA TR Hours]], Table3[[#This Row],[Med Aide/Tech Hours]])</f>
        <v>251.41944444444445</v>
      </c>
      <c r="T125" s="3">
        <v>251.41944444444445</v>
      </c>
      <c r="U125" s="3">
        <v>0</v>
      </c>
      <c r="V125" s="3">
        <v>0</v>
      </c>
      <c r="W125" s="3">
        <f>SUM(Table3[[#This Row],[RN Hours Contract]:[Med Aide Hours Contract]])</f>
        <v>0.42222222222222222</v>
      </c>
      <c r="X125" s="3">
        <v>0</v>
      </c>
      <c r="Y125" s="3">
        <v>0.29444444444444445</v>
      </c>
      <c r="Z125" s="3">
        <v>0</v>
      </c>
      <c r="AA125" s="3">
        <v>0</v>
      </c>
      <c r="AB125" s="3">
        <v>0</v>
      </c>
      <c r="AC125" s="3">
        <v>0.12777777777777777</v>
      </c>
      <c r="AD125" s="3">
        <v>0</v>
      </c>
      <c r="AE125" s="3">
        <v>0</v>
      </c>
      <c r="AF125" t="s">
        <v>123</v>
      </c>
      <c r="AG125" s="13">
        <v>1</v>
      </c>
      <c r="AQ125"/>
    </row>
    <row r="126" spans="1:43" x14ac:dyDescent="0.2">
      <c r="A126" t="s">
        <v>208</v>
      </c>
      <c r="B126" t="s">
        <v>333</v>
      </c>
      <c r="C126" t="s">
        <v>491</v>
      </c>
      <c r="D126" t="s">
        <v>518</v>
      </c>
      <c r="E126" s="3">
        <v>72.655555555555551</v>
      </c>
      <c r="F126" s="3">
        <f>Table3[[#This Row],[Total Hours Nurse Staffing]]/Table3[[#This Row],[MDS Census]]</f>
        <v>3.6165484018963148</v>
      </c>
      <c r="G126" s="3">
        <f>Table3[[#This Row],[Total Direct Care Staff Hours]]/Table3[[#This Row],[MDS Census]]</f>
        <v>3.3916852729775195</v>
      </c>
      <c r="H126" s="3">
        <f>Table3[[#This Row],[Total RN Hours (w/ Admin, DON)]]/Table3[[#This Row],[MDS Census]]</f>
        <v>0.63255390732527905</v>
      </c>
      <c r="I126" s="3">
        <f>Table3[[#This Row],[RN Hours (excl. Admin, DON)]]/Table3[[#This Row],[MDS Census]]</f>
        <v>0.40769077840648416</v>
      </c>
      <c r="J126" s="3">
        <f t="shared" si="2"/>
        <v>262.76233333333334</v>
      </c>
      <c r="K126" s="3">
        <f>SUM(Table3[[#This Row],[RN Hours (excl. Admin, DON)]], Table3[[#This Row],[LPN Hours (excl. Admin)]], Table3[[#This Row],[CNA Hours]], Table3[[#This Row],[NA TR Hours]], Table3[[#This Row],[Med Aide/Tech Hours]])</f>
        <v>246.42477777777776</v>
      </c>
      <c r="L126" s="3">
        <f>SUM(Table3[[#This Row],[RN Hours (excl. Admin, DON)]:[RN DON Hours]])</f>
        <v>45.958555555555549</v>
      </c>
      <c r="M126" s="3">
        <v>29.620999999999999</v>
      </c>
      <c r="N126" s="3">
        <v>11.270888888888887</v>
      </c>
      <c r="O126" s="3">
        <v>5.0666666666666664</v>
      </c>
      <c r="P126" s="3">
        <f>SUM(Table3[[#This Row],[LPN Hours (excl. Admin)]:[LPN Admin Hours]])</f>
        <v>74.157555555555561</v>
      </c>
      <c r="Q126" s="3">
        <v>74.157555555555561</v>
      </c>
      <c r="R126" s="3">
        <v>0</v>
      </c>
      <c r="S126" s="3">
        <f>SUM(Table3[[#This Row],[CNA Hours]], Table3[[#This Row],[NA TR Hours]], Table3[[#This Row],[Med Aide/Tech Hours]])</f>
        <v>142.64622222222221</v>
      </c>
      <c r="T126" s="3">
        <v>142.64622222222221</v>
      </c>
      <c r="U126" s="3">
        <v>0</v>
      </c>
      <c r="V126" s="3">
        <v>0</v>
      </c>
      <c r="W126" s="3">
        <f>SUM(Table3[[#This Row],[RN Hours Contract]:[Med Aide Hours Contract]])</f>
        <v>0</v>
      </c>
      <c r="X126" s="3">
        <v>0</v>
      </c>
      <c r="Y126" s="3">
        <v>0</v>
      </c>
      <c r="Z126" s="3">
        <v>0</v>
      </c>
      <c r="AA126" s="3">
        <v>0</v>
      </c>
      <c r="AB126" s="3">
        <v>0</v>
      </c>
      <c r="AC126" s="3">
        <v>0</v>
      </c>
      <c r="AD126" s="3">
        <v>0</v>
      </c>
      <c r="AE126" s="3">
        <v>0</v>
      </c>
      <c r="AF126" t="s">
        <v>124</v>
      </c>
      <c r="AG126" s="13">
        <v>1</v>
      </c>
      <c r="AQ126"/>
    </row>
    <row r="127" spans="1:43" x14ac:dyDescent="0.2">
      <c r="A127" t="s">
        <v>208</v>
      </c>
      <c r="B127" t="s">
        <v>334</v>
      </c>
      <c r="C127" t="s">
        <v>445</v>
      </c>
      <c r="D127" t="s">
        <v>522</v>
      </c>
      <c r="E127" s="3">
        <v>126.15555555555555</v>
      </c>
      <c r="F127" s="3">
        <f>Table3[[#This Row],[Total Hours Nurse Staffing]]/Table3[[#This Row],[MDS Census]]</f>
        <v>3.7210841994010924</v>
      </c>
      <c r="G127" s="3">
        <f>Table3[[#This Row],[Total Direct Care Staff Hours]]/Table3[[#This Row],[MDS Census]]</f>
        <v>3.2600132112031006</v>
      </c>
      <c r="H127" s="3">
        <f>Table3[[#This Row],[Total RN Hours (w/ Admin, DON)]]/Table3[[#This Row],[MDS Census]]</f>
        <v>0.64875726616170515</v>
      </c>
      <c r="I127" s="3">
        <f>Table3[[#This Row],[RN Hours (excl. Admin, DON)]]/Table3[[#This Row],[MDS Census]]</f>
        <v>0.18768627796371321</v>
      </c>
      <c r="J127" s="3">
        <f t="shared" si="2"/>
        <v>469.43544444444444</v>
      </c>
      <c r="K127" s="3">
        <f>SUM(Table3[[#This Row],[RN Hours (excl. Admin, DON)]], Table3[[#This Row],[LPN Hours (excl. Admin)]], Table3[[#This Row],[CNA Hours]], Table3[[#This Row],[NA TR Hours]], Table3[[#This Row],[Med Aide/Tech Hours]])</f>
        <v>411.26877777777781</v>
      </c>
      <c r="L127" s="3">
        <f>SUM(Table3[[#This Row],[RN Hours (excl. Admin, DON)]:[RN DON Hours]])</f>
        <v>81.844333333333338</v>
      </c>
      <c r="M127" s="3">
        <v>23.677666666666664</v>
      </c>
      <c r="N127" s="3">
        <v>55.158333333333331</v>
      </c>
      <c r="O127" s="3">
        <v>3.0083333333333333</v>
      </c>
      <c r="P127" s="3">
        <f>SUM(Table3[[#This Row],[LPN Hours (excl. Admin)]:[LPN Admin Hours]])</f>
        <v>104.45833333333333</v>
      </c>
      <c r="Q127" s="3">
        <v>104.45833333333333</v>
      </c>
      <c r="R127" s="3">
        <v>0</v>
      </c>
      <c r="S127" s="3">
        <f>SUM(Table3[[#This Row],[CNA Hours]], Table3[[#This Row],[NA TR Hours]], Table3[[#This Row],[Med Aide/Tech Hours]])</f>
        <v>283.13277777777779</v>
      </c>
      <c r="T127" s="3">
        <v>283.13277777777779</v>
      </c>
      <c r="U127" s="3">
        <v>0</v>
      </c>
      <c r="V127" s="3">
        <v>0</v>
      </c>
      <c r="W127" s="3">
        <f>SUM(Table3[[#This Row],[RN Hours Contract]:[Med Aide Hours Contract]])</f>
        <v>0</v>
      </c>
      <c r="X127" s="3">
        <v>0</v>
      </c>
      <c r="Y127" s="3">
        <v>0</v>
      </c>
      <c r="Z127" s="3">
        <v>0</v>
      </c>
      <c r="AA127" s="3">
        <v>0</v>
      </c>
      <c r="AB127" s="3">
        <v>0</v>
      </c>
      <c r="AC127" s="3">
        <v>0</v>
      </c>
      <c r="AD127" s="3">
        <v>0</v>
      </c>
      <c r="AE127" s="3">
        <v>0</v>
      </c>
      <c r="AF127" t="s">
        <v>125</v>
      </c>
      <c r="AG127" s="13">
        <v>1</v>
      </c>
      <c r="AQ127"/>
    </row>
    <row r="128" spans="1:43" x14ac:dyDescent="0.2">
      <c r="A128" t="s">
        <v>208</v>
      </c>
      <c r="B128" t="s">
        <v>335</v>
      </c>
      <c r="C128" t="s">
        <v>427</v>
      </c>
      <c r="D128" t="s">
        <v>517</v>
      </c>
      <c r="E128" s="3">
        <v>94.688888888888883</v>
      </c>
      <c r="F128" s="3">
        <f>Table3[[#This Row],[Total Hours Nurse Staffing]]/Table3[[#This Row],[MDS Census]]</f>
        <v>3.9947782210748652</v>
      </c>
      <c r="G128" s="3">
        <f>Table3[[#This Row],[Total Direct Care Staff Hours]]/Table3[[#This Row],[MDS Census]]</f>
        <v>3.5901196902135655</v>
      </c>
      <c r="H128" s="3">
        <f>Table3[[#This Row],[Total RN Hours (w/ Admin, DON)]]/Table3[[#This Row],[MDS Census]]</f>
        <v>0.99724243135414226</v>
      </c>
      <c r="I128" s="3">
        <f>Table3[[#This Row],[RN Hours (excl. Admin, DON)]]/Table3[[#This Row],[MDS Census]]</f>
        <v>0.7518188218727998</v>
      </c>
      <c r="J128" s="3">
        <f t="shared" si="2"/>
        <v>378.26111111111112</v>
      </c>
      <c r="K128" s="3">
        <f>SUM(Table3[[#This Row],[RN Hours (excl. Admin, DON)]], Table3[[#This Row],[LPN Hours (excl. Admin)]], Table3[[#This Row],[CNA Hours]], Table3[[#This Row],[NA TR Hours]], Table3[[#This Row],[Med Aide/Tech Hours]])</f>
        <v>339.94444444444446</v>
      </c>
      <c r="L128" s="3">
        <f>SUM(Table3[[#This Row],[RN Hours (excl. Admin, DON)]:[RN DON Hours]])</f>
        <v>94.427777777777777</v>
      </c>
      <c r="M128" s="3">
        <v>71.188888888888883</v>
      </c>
      <c r="N128" s="3">
        <v>17.527777777777779</v>
      </c>
      <c r="O128" s="3">
        <v>5.7111111111111112</v>
      </c>
      <c r="P128" s="3">
        <f>SUM(Table3[[#This Row],[LPN Hours (excl. Admin)]:[LPN Admin Hours]])</f>
        <v>87.355555555555554</v>
      </c>
      <c r="Q128" s="3">
        <v>72.277777777777771</v>
      </c>
      <c r="R128" s="3">
        <v>15.077777777777778</v>
      </c>
      <c r="S128" s="3">
        <f>SUM(Table3[[#This Row],[CNA Hours]], Table3[[#This Row],[NA TR Hours]], Table3[[#This Row],[Med Aide/Tech Hours]])</f>
        <v>196.47777777777779</v>
      </c>
      <c r="T128" s="3">
        <v>196.47777777777779</v>
      </c>
      <c r="U128" s="3">
        <v>0</v>
      </c>
      <c r="V128" s="3">
        <v>0</v>
      </c>
      <c r="W128" s="3">
        <f>SUM(Table3[[#This Row],[RN Hours Contract]:[Med Aide Hours Contract]])</f>
        <v>0</v>
      </c>
      <c r="X128" s="3">
        <v>0</v>
      </c>
      <c r="Y128" s="3">
        <v>0</v>
      </c>
      <c r="Z128" s="3">
        <v>0</v>
      </c>
      <c r="AA128" s="3">
        <v>0</v>
      </c>
      <c r="AB128" s="3">
        <v>0</v>
      </c>
      <c r="AC128" s="3">
        <v>0</v>
      </c>
      <c r="AD128" s="3">
        <v>0</v>
      </c>
      <c r="AE128" s="3">
        <v>0</v>
      </c>
      <c r="AF128" t="s">
        <v>126</v>
      </c>
      <c r="AG128" s="13">
        <v>1</v>
      </c>
      <c r="AQ128"/>
    </row>
    <row r="129" spans="1:43" x14ac:dyDescent="0.2">
      <c r="A129" t="s">
        <v>208</v>
      </c>
      <c r="B129" t="s">
        <v>336</v>
      </c>
      <c r="C129" t="s">
        <v>418</v>
      </c>
      <c r="D129" t="s">
        <v>523</v>
      </c>
      <c r="E129" s="3">
        <v>85.822222222222223</v>
      </c>
      <c r="F129" s="3">
        <f>Table3[[#This Row],[Total Hours Nurse Staffing]]/Table3[[#This Row],[MDS Census]]</f>
        <v>4.5511716727084419</v>
      </c>
      <c r="G129" s="3">
        <f>Table3[[#This Row],[Total Direct Care Staff Hours]]/Table3[[#This Row],[MDS Census]]</f>
        <v>4.1092374417400315</v>
      </c>
      <c r="H129" s="3">
        <f>Table3[[#This Row],[Total RN Hours (w/ Admin, DON)]]/Table3[[#This Row],[MDS Census]]</f>
        <v>0.8085512687726566</v>
      </c>
      <c r="I129" s="3">
        <f>Table3[[#This Row],[RN Hours (excl. Admin, DON)]]/Table3[[#This Row],[MDS Census]]</f>
        <v>0.42390600725012945</v>
      </c>
      <c r="J129" s="3">
        <f t="shared" si="2"/>
        <v>390.5916666666667</v>
      </c>
      <c r="K129" s="3">
        <f>SUM(Table3[[#This Row],[RN Hours (excl. Admin, DON)]], Table3[[#This Row],[LPN Hours (excl. Admin)]], Table3[[#This Row],[CNA Hours]], Table3[[#This Row],[NA TR Hours]], Table3[[#This Row],[Med Aide/Tech Hours]])</f>
        <v>352.66388888888889</v>
      </c>
      <c r="L129" s="3">
        <f>SUM(Table3[[#This Row],[RN Hours (excl. Admin, DON)]:[RN DON Hours]])</f>
        <v>69.391666666666666</v>
      </c>
      <c r="M129" s="3">
        <v>36.380555555555553</v>
      </c>
      <c r="N129" s="3">
        <v>28.094444444444445</v>
      </c>
      <c r="O129" s="3">
        <v>4.916666666666667</v>
      </c>
      <c r="P129" s="3">
        <f>SUM(Table3[[#This Row],[LPN Hours (excl. Admin)]:[LPN Admin Hours]])</f>
        <v>109.81944444444444</v>
      </c>
      <c r="Q129" s="3">
        <v>104.90277777777777</v>
      </c>
      <c r="R129" s="3">
        <v>4.916666666666667</v>
      </c>
      <c r="S129" s="3">
        <f>SUM(Table3[[#This Row],[CNA Hours]], Table3[[#This Row],[NA TR Hours]], Table3[[#This Row],[Med Aide/Tech Hours]])</f>
        <v>211.38055555555556</v>
      </c>
      <c r="T129" s="3">
        <v>211.38055555555556</v>
      </c>
      <c r="U129" s="3">
        <v>0</v>
      </c>
      <c r="V129" s="3">
        <v>0</v>
      </c>
      <c r="W129" s="3">
        <f>SUM(Table3[[#This Row],[RN Hours Contract]:[Med Aide Hours Contract]])</f>
        <v>0</v>
      </c>
      <c r="X129" s="3">
        <v>0</v>
      </c>
      <c r="Y129" s="3">
        <v>0</v>
      </c>
      <c r="Z129" s="3">
        <v>0</v>
      </c>
      <c r="AA129" s="3">
        <v>0</v>
      </c>
      <c r="AB129" s="3">
        <v>0</v>
      </c>
      <c r="AC129" s="3">
        <v>0</v>
      </c>
      <c r="AD129" s="3">
        <v>0</v>
      </c>
      <c r="AE129" s="3">
        <v>0</v>
      </c>
      <c r="AF129" t="s">
        <v>127</v>
      </c>
      <c r="AG129" s="13">
        <v>1</v>
      </c>
      <c r="AQ129"/>
    </row>
    <row r="130" spans="1:43" x14ac:dyDescent="0.2">
      <c r="A130" t="s">
        <v>208</v>
      </c>
      <c r="B130" t="s">
        <v>337</v>
      </c>
      <c r="C130" t="s">
        <v>455</v>
      </c>
      <c r="D130" t="s">
        <v>521</v>
      </c>
      <c r="E130" s="3">
        <v>45.06666666666667</v>
      </c>
      <c r="F130" s="3">
        <f>Table3[[#This Row],[Total Hours Nurse Staffing]]/Table3[[#This Row],[MDS Census]]</f>
        <v>5.4904462524654827</v>
      </c>
      <c r="G130" s="3">
        <f>Table3[[#This Row],[Total Direct Care Staff Hours]]/Table3[[#This Row],[MDS Census]]</f>
        <v>5.1184048323471396</v>
      </c>
      <c r="H130" s="3">
        <f>Table3[[#This Row],[Total RN Hours (w/ Admin, DON)]]/Table3[[#This Row],[MDS Census]]</f>
        <v>1.1726084812623274</v>
      </c>
      <c r="I130" s="3">
        <f>Table3[[#This Row],[RN Hours (excl. Admin, DON)]]/Table3[[#This Row],[MDS Census]]</f>
        <v>0.80056706114398424</v>
      </c>
      <c r="J130" s="3">
        <f t="shared" si="2"/>
        <v>247.4361111111111</v>
      </c>
      <c r="K130" s="3">
        <f>SUM(Table3[[#This Row],[RN Hours (excl. Admin, DON)]], Table3[[#This Row],[LPN Hours (excl. Admin)]], Table3[[#This Row],[CNA Hours]], Table3[[#This Row],[NA TR Hours]], Table3[[#This Row],[Med Aide/Tech Hours]])</f>
        <v>230.66944444444442</v>
      </c>
      <c r="L130" s="3">
        <f>SUM(Table3[[#This Row],[RN Hours (excl. Admin, DON)]:[RN DON Hours]])</f>
        <v>52.845555555555563</v>
      </c>
      <c r="M130" s="3">
        <v>36.078888888888891</v>
      </c>
      <c r="N130" s="3">
        <v>10.977777777777778</v>
      </c>
      <c r="O130" s="3">
        <v>5.7888888888888888</v>
      </c>
      <c r="P130" s="3">
        <f>SUM(Table3[[#This Row],[LPN Hours (excl. Admin)]:[LPN Admin Hours]])</f>
        <v>51.212777777777774</v>
      </c>
      <c r="Q130" s="3">
        <v>51.212777777777774</v>
      </c>
      <c r="R130" s="3">
        <v>0</v>
      </c>
      <c r="S130" s="3">
        <f>SUM(Table3[[#This Row],[CNA Hours]], Table3[[#This Row],[NA TR Hours]], Table3[[#This Row],[Med Aide/Tech Hours]])</f>
        <v>143.37777777777777</v>
      </c>
      <c r="T130" s="3">
        <v>143.37777777777777</v>
      </c>
      <c r="U130" s="3">
        <v>0</v>
      </c>
      <c r="V130" s="3">
        <v>0</v>
      </c>
      <c r="W130" s="3">
        <f>SUM(Table3[[#This Row],[RN Hours Contract]:[Med Aide Hours Contract]])</f>
        <v>0</v>
      </c>
      <c r="X130" s="3">
        <v>0</v>
      </c>
      <c r="Y130" s="3">
        <v>0</v>
      </c>
      <c r="Z130" s="3">
        <v>0</v>
      </c>
      <c r="AA130" s="3">
        <v>0</v>
      </c>
      <c r="AB130" s="3">
        <v>0</v>
      </c>
      <c r="AC130" s="3">
        <v>0</v>
      </c>
      <c r="AD130" s="3">
        <v>0</v>
      </c>
      <c r="AE130" s="3">
        <v>0</v>
      </c>
      <c r="AF130" t="s">
        <v>128</v>
      </c>
      <c r="AG130" s="13">
        <v>1</v>
      </c>
      <c r="AQ130"/>
    </row>
    <row r="131" spans="1:43" x14ac:dyDescent="0.2">
      <c r="A131" t="s">
        <v>208</v>
      </c>
      <c r="B131" t="s">
        <v>338</v>
      </c>
      <c r="C131" t="s">
        <v>492</v>
      </c>
      <c r="D131" t="s">
        <v>517</v>
      </c>
      <c r="E131" s="3">
        <v>106.73333333333333</v>
      </c>
      <c r="F131" s="3">
        <f>Table3[[#This Row],[Total Hours Nurse Staffing]]/Table3[[#This Row],[MDS Census]]</f>
        <v>5.0216531334582548</v>
      </c>
      <c r="G131" s="3">
        <f>Table3[[#This Row],[Total Direct Care Staff Hours]]/Table3[[#This Row],[MDS Census]]</f>
        <v>4.578674786591713</v>
      </c>
      <c r="H131" s="3">
        <f>Table3[[#This Row],[Total RN Hours (w/ Admin, DON)]]/Table3[[#This Row],[MDS Census]]</f>
        <v>1.239589839683531</v>
      </c>
      <c r="I131" s="3">
        <f>Table3[[#This Row],[RN Hours (excl. Admin, DON)]]/Table3[[#This Row],[MDS Census]]</f>
        <v>0.94456589631480325</v>
      </c>
      <c r="J131" s="3">
        <f t="shared" si="2"/>
        <v>535.97777777777776</v>
      </c>
      <c r="K131" s="3">
        <f>SUM(Table3[[#This Row],[RN Hours (excl. Admin, DON)]], Table3[[#This Row],[LPN Hours (excl. Admin)]], Table3[[#This Row],[CNA Hours]], Table3[[#This Row],[NA TR Hours]], Table3[[#This Row],[Med Aide/Tech Hours]])</f>
        <v>488.69722222222219</v>
      </c>
      <c r="L131" s="3">
        <f>SUM(Table3[[#This Row],[RN Hours (excl. Admin, DON)]:[RN DON Hours]])</f>
        <v>132.30555555555554</v>
      </c>
      <c r="M131" s="3">
        <v>100.81666666666666</v>
      </c>
      <c r="N131" s="3">
        <v>25.8</v>
      </c>
      <c r="O131" s="3">
        <v>5.6888888888888891</v>
      </c>
      <c r="P131" s="3">
        <f>SUM(Table3[[#This Row],[LPN Hours (excl. Admin)]:[LPN Admin Hours]])</f>
        <v>97.436111111111117</v>
      </c>
      <c r="Q131" s="3">
        <v>81.644444444444446</v>
      </c>
      <c r="R131" s="3">
        <v>15.791666666666666</v>
      </c>
      <c r="S131" s="3">
        <f>SUM(Table3[[#This Row],[CNA Hours]], Table3[[#This Row],[NA TR Hours]], Table3[[#This Row],[Med Aide/Tech Hours]])</f>
        <v>306.23611111111109</v>
      </c>
      <c r="T131" s="3">
        <v>304.93055555555554</v>
      </c>
      <c r="U131" s="3">
        <v>1.3055555555555556</v>
      </c>
      <c r="V131" s="3">
        <v>0</v>
      </c>
      <c r="W131" s="3">
        <f>SUM(Table3[[#This Row],[RN Hours Contract]:[Med Aide Hours Contract]])</f>
        <v>0</v>
      </c>
      <c r="X131" s="3">
        <v>0</v>
      </c>
      <c r="Y131" s="3">
        <v>0</v>
      </c>
      <c r="Z131" s="3">
        <v>0</v>
      </c>
      <c r="AA131" s="3">
        <v>0</v>
      </c>
      <c r="AB131" s="3">
        <v>0</v>
      </c>
      <c r="AC131" s="3">
        <v>0</v>
      </c>
      <c r="AD131" s="3">
        <v>0</v>
      </c>
      <c r="AE131" s="3">
        <v>0</v>
      </c>
      <c r="AF131" t="s">
        <v>129</v>
      </c>
      <c r="AG131" s="13">
        <v>1</v>
      </c>
      <c r="AQ131"/>
    </row>
    <row r="132" spans="1:43" x14ac:dyDescent="0.2">
      <c r="A132" t="s">
        <v>208</v>
      </c>
      <c r="B132" t="s">
        <v>339</v>
      </c>
      <c r="C132" t="s">
        <v>453</v>
      </c>
      <c r="D132" t="s">
        <v>518</v>
      </c>
      <c r="E132" s="3">
        <v>134.98888888888888</v>
      </c>
      <c r="F132" s="3">
        <f>Table3[[#This Row],[Total Hours Nurse Staffing]]/Table3[[#This Row],[MDS Census]]</f>
        <v>3.0174376491892341</v>
      </c>
      <c r="G132" s="3">
        <f>Table3[[#This Row],[Total Direct Care Staff Hours]]/Table3[[#This Row],[MDS Census]]</f>
        <v>2.5907136389826326</v>
      </c>
      <c r="H132" s="3">
        <f>Table3[[#This Row],[Total RN Hours (w/ Admin, DON)]]/Table3[[#This Row],[MDS Census]]</f>
        <v>0.42878179274014327</v>
      </c>
      <c r="I132" s="3">
        <f>Table3[[#This Row],[RN Hours (excl. Admin, DON)]]/Table3[[#This Row],[MDS Census]]</f>
        <v>2.0577825335418554E-3</v>
      </c>
      <c r="J132" s="3">
        <f t="shared" si="2"/>
        <v>407.32055555555559</v>
      </c>
      <c r="K132" s="3">
        <f>SUM(Table3[[#This Row],[RN Hours (excl. Admin, DON)]], Table3[[#This Row],[LPN Hours (excl. Admin)]], Table3[[#This Row],[CNA Hours]], Table3[[#This Row],[NA TR Hours]], Table3[[#This Row],[Med Aide/Tech Hours]])</f>
        <v>349.71755555555558</v>
      </c>
      <c r="L132" s="3">
        <f>SUM(Table3[[#This Row],[RN Hours (excl. Admin, DON)]:[RN DON Hours]])</f>
        <v>57.88077777777778</v>
      </c>
      <c r="M132" s="3">
        <v>0.27777777777777779</v>
      </c>
      <c r="N132" s="3">
        <v>51.291888888888892</v>
      </c>
      <c r="O132" s="3">
        <v>6.3111111111111109</v>
      </c>
      <c r="P132" s="3">
        <f>SUM(Table3[[#This Row],[LPN Hours (excl. Admin)]:[LPN Admin Hours]])</f>
        <v>104.38633333333334</v>
      </c>
      <c r="Q132" s="3">
        <v>104.38633333333334</v>
      </c>
      <c r="R132" s="3">
        <v>0</v>
      </c>
      <c r="S132" s="3">
        <f>SUM(Table3[[#This Row],[CNA Hours]], Table3[[#This Row],[NA TR Hours]], Table3[[#This Row],[Med Aide/Tech Hours]])</f>
        <v>245.05344444444447</v>
      </c>
      <c r="T132" s="3">
        <v>245.05344444444447</v>
      </c>
      <c r="U132" s="3">
        <v>0</v>
      </c>
      <c r="V132" s="3">
        <v>0</v>
      </c>
      <c r="W132" s="3">
        <f>SUM(Table3[[#This Row],[RN Hours Contract]:[Med Aide Hours Contract]])</f>
        <v>0.9472222222222223</v>
      </c>
      <c r="X132" s="3">
        <v>7.7777777777777779E-2</v>
      </c>
      <c r="Y132" s="3">
        <v>0.54722222222222228</v>
      </c>
      <c r="Z132" s="3">
        <v>0</v>
      </c>
      <c r="AA132" s="3">
        <v>8.3333333333333329E-2</v>
      </c>
      <c r="AB132" s="3">
        <v>0</v>
      </c>
      <c r="AC132" s="3">
        <v>0.2388888888888889</v>
      </c>
      <c r="AD132" s="3">
        <v>0</v>
      </c>
      <c r="AE132" s="3">
        <v>0</v>
      </c>
      <c r="AF132" t="s">
        <v>130</v>
      </c>
      <c r="AG132" s="13">
        <v>1</v>
      </c>
      <c r="AQ132"/>
    </row>
    <row r="133" spans="1:43" x14ac:dyDescent="0.2">
      <c r="A133" t="s">
        <v>208</v>
      </c>
      <c r="B133" t="s">
        <v>640</v>
      </c>
      <c r="C133" t="s">
        <v>463</v>
      </c>
      <c r="D133" t="s">
        <v>517</v>
      </c>
      <c r="E133" s="3">
        <v>38.011111111111113</v>
      </c>
      <c r="F133" s="3">
        <f>Table3[[#This Row],[Total Hours Nurse Staffing]]/Table3[[#This Row],[MDS Census]]</f>
        <v>4.3768167202572341</v>
      </c>
      <c r="G133" s="3">
        <f>Table3[[#This Row],[Total Direct Care Staff Hours]]/Table3[[#This Row],[MDS Census]]</f>
        <v>4.0521338789827537</v>
      </c>
      <c r="H133" s="3">
        <f>Table3[[#This Row],[Total RN Hours (w/ Admin, DON)]]/Table3[[#This Row],[MDS Census]]</f>
        <v>0.96108740134463588</v>
      </c>
      <c r="I133" s="3">
        <f>Table3[[#This Row],[RN Hours (excl. Admin, DON)]]/Table3[[#This Row],[MDS Census]]</f>
        <v>0.63640456007015478</v>
      </c>
      <c r="J133" s="3">
        <f t="shared" si="2"/>
        <v>166.36766666666665</v>
      </c>
      <c r="K133" s="3">
        <f>SUM(Table3[[#This Row],[RN Hours (excl. Admin, DON)]], Table3[[#This Row],[LPN Hours (excl. Admin)]], Table3[[#This Row],[CNA Hours]], Table3[[#This Row],[NA TR Hours]], Table3[[#This Row],[Med Aide/Tech Hours]])</f>
        <v>154.02611111111111</v>
      </c>
      <c r="L133" s="3">
        <f>SUM(Table3[[#This Row],[RN Hours (excl. Admin, DON)]:[RN DON Hours]])</f>
        <v>36.531999999999996</v>
      </c>
      <c r="M133" s="3">
        <v>24.190444444444442</v>
      </c>
      <c r="N133" s="3">
        <v>6.6471111111111085</v>
      </c>
      <c r="O133" s="3">
        <v>5.6944444444444446</v>
      </c>
      <c r="P133" s="3">
        <f>SUM(Table3[[#This Row],[LPN Hours (excl. Admin)]:[LPN Admin Hours]])</f>
        <v>42.591222222222221</v>
      </c>
      <c r="Q133" s="3">
        <v>42.591222222222221</v>
      </c>
      <c r="R133" s="3">
        <v>0</v>
      </c>
      <c r="S133" s="3">
        <f>SUM(Table3[[#This Row],[CNA Hours]], Table3[[#This Row],[NA TR Hours]], Table3[[#This Row],[Med Aide/Tech Hours]])</f>
        <v>87.24444444444444</v>
      </c>
      <c r="T133" s="3">
        <v>87.24444444444444</v>
      </c>
      <c r="U133" s="3">
        <v>0</v>
      </c>
      <c r="V133" s="3">
        <v>0</v>
      </c>
      <c r="W133" s="3">
        <f>SUM(Table3[[#This Row],[RN Hours Contract]:[Med Aide Hours Contract]])</f>
        <v>0</v>
      </c>
      <c r="X133" s="3">
        <v>0</v>
      </c>
      <c r="Y133" s="3">
        <v>0</v>
      </c>
      <c r="Z133" s="3">
        <v>0</v>
      </c>
      <c r="AA133" s="3">
        <v>0</v>
      </c>
      <c r="AB133" s="3">
        <v>0</v>
      </c>
      <c r="AC133" s="3">
        <v>0</v>
      </c>
      <c r="AD133" s="3">
        <v>0</v>
      </c>
      <c r="AE133" s="3">
        <v>0</v>
      </c>
      <c r="AF133" t="s">
        <v>131</v>
      </c>
      <c r="AG133" s="13">
        <v>1</v>
      </c>
      <c r="AQ133"/>
    </row>
    <row r="134" spans="1:43" x14ac:dyDescent="0.2">
      <c r="A134" t="s">
        <v>208</v>
      </c>
      <c r="B134" t="s">
        <v>340</v>
      </c>
      <c r="C134" t="s">
        <v>493</v>
      </c>
      <c r="D134" t="s">
        <v>516</v>
      </c>
      <c r="E134" s="3">
        <v>162.80000000000001</v>
      </c>
      <c r="F134" s="3">
        <f>Table3[[#This Row],[Total Hours Nurse Staffing]]/Table3[[#This Row],[MDS Census]]</f>
        <v>4.276638001638001</v>
      </c>
      <c r="G134" s="3">
        <f>Table3[[#This Row],[Total Direct Care Staff Hours]]/Table3[[#This Row],[MDS Census]]</f>
        <v>4.0681852306852306</v>
      </c>
      <c r="H134" s="3">
        <f>Table3[[#This Row],[Total RN Hours (w/ Admin, DON)]]/Table3[[#This Row],[MDS Census]]</f>
        <v>0.48073641823641816</v>
      </c>
      <c r="I134" s="3">
        <f>Table3[[#This Row],[RN Hours (excl. Admin, DON)]]/Table3[[#This Row],[MDS Census]]</f>
        <v>0.27334152334152334</v>
      </c>
      <c r="J134" s="3">
        <f t="shared" si="2"/>
        <v>696.23666666666668</v>
      </c>
      <c r="K134" s="3">
        <f>SUM(Table3[[#This Row],[RN Hours (excl. Admin, DON)]], Table3[[#This Row],[LPN Hours (excl. Admin)]], Table3[[#This Row],[CNA Hours]], Table3[[#This Row],[NA TR Hours]], Table3[[#This Row],[Med Aide/Tech Hours]])</f>
        <v>662.30055555555555</v>
      </c>
      <c r="L134" s="3">
        <f>SUM(Table3[[#This Row],[RN Hours (excl. Admin, DON)]:[RN DON Hours]])</f>
        <v>78.263888888888886</v>
      </c>
      <c r="M134" s="3">
        <v>44.5</v>
      </c>
      <c r="N134" s="3">
        <v>30.091666666666665</v>
      </c>
      <c r="O134" s="3">
        <v>3.6722222222222221</v>
      </c>
      <c r="P134" s="3">
        <f>SUM(Table3[[#This Row],[LPN Hours (excl. Admin)]:[LPN Admin Hours]])</f>
        <v>193.28244444444442</v>
      </c>
      <c r="Q134" s="3">
        <v>193.11022222222221</v>
      </c>
      <c r="R134" s="3">
        <v>0.17222222222222222</v>
      </c>
      <c r="S134" s="3">
        <f>SUM(Table3[[#This Row],[CNA Hours]], Table3[[#This Row],[NA TR Hours]], Table3[[#This Row],[Med Aide/Tech Hours]])</f>
        <v>424.69033333333329</v>
      </c>
      <c r="T134" s="3">
        <v>424.69033333333329</v>
      </c>
      <c r="U134" s="3">
        <v>0</v>
      </c>
      <c r="V134" s="3">
        <v>0</v>
      </c>
      <c r="W134" s="3">
        <f>SUM(Table3[[#This Row],[RN Hours Contract]:[Med Aide Hours Contract]])</f>
        <v>39.36666666666666</v>
      </c>
      <c r="X134" s="3">
        <v>0</v>
      </c>
      <c r="Y134" s="3">
        <v>0</v>
      </c>
      <c r="Z134" s="3">
        <v>0</v>
      </c>
      <c r="AA134" s="3">
        <v>2.4333333333333331</v>
      </c>
      <c r="AB134" s="3">
        <v>0</v>
      </c>
      <c r="AC134" s="3">
        <v>36.93333333333333</v>
      </c>
      <c r="AD134" s="3">
        <v>0</v>
      </c>
      <c r="AE134" s="3">
        <v>0</v>
      </c>
      <c r="AF134" t="s">
        <v>132</v>
      </c>
      <c r="AG134" s="13">
        <v>1</v>
      </c>
      <c r="AQ134"/>
    </row>
    <row r="135" spans="1:43" x14ac:dyDescent="0.2">
      <c r="A135" t="s">
        <v>208</v>
      </c>
      <c r="B135" t="s">
        <v>341</v>
      </c>
      <c r="C135" t="s">
        <v>450</v>
      </c>
      <c r="D135" t="s">
        <v>522</v>
      </c>
      <c r="E135" s="3">
        <v>13.477777777777778</v>
      </c>
      <c r="F135" s="3">
        <f>Table3[[#This Row],[Total Hours Nurse Staffing]]/Table3[[#This Row],[MDS Census]]</f>
        <v>7.3644023083264631</v>
      </c>
      <c r="G135" s="3">
        <f>Table3[[#This Row],[Total Direct Care Staff Hours]]/Table3[[#This Row],[MDS Census]]</f>
        <v>5.8590436933223415</v>
      </c>
      <c r="H135" s="3">
        <f>Table3[[#This Row],[Total RN Hours (w/ Admin, DON)]]/Table3[[#This Row],[MDS Census]]</f>
        <v>2.3159521846661169</v>
      </c>
      <c r="I135" s="3">
        <f>Table3[[#This Row],[RN Hours (excl. Admin, DON)]]/Table3[[#This Row],[MDS Census]]</f>
        <v>0.81059356966199514</v>
      </c>
      <c r="J135" s="3">
        <f t="shared" si="2"/>
        <v>99.25577777777778</v>
      </c>
      <c r="K135" s="3">
        <f>SUM(Table3[[#This Row],[RN Hours (excl. Admin, DON)]], Table3[[#This Row],[LPN Hours (excl. Admin)]], Table3[[#This Row],[CNA Hours]], Table3[[#This Row],[NA TR Hours]], Table3[[#This Row],[Med Aide/Tech Hours]])</f>
        <v>78.966888888888889</v>
      </c>
      <c r="L135" s="3">
        <f>SUM(Table3[[#This Row],[RN Hours (excl. Admin, DON)]:[RN DON Hours]])</f>
        <v>31.213888888888889</v>
      </c>
      <c r="M135" s="3">
        <v>10.925000000000001</v>
      </c>
      <c r="N135" s="3">
        <v>15.661111111111111</v>
      </c>
      <c r="O135" s="3">
        <v>4.6277777777777782</v>
      </c>
      <c r="P135" s="3">
        <f>SUM(Table3[[#This Row],[LPN Hours (excl. Admin)]:[LPN Admin Hours]])</f>
        <v>16.411111111111111</v>
      </c>
      <c r="Q135" s="3">
        <v>16.411111111111111</v>
      </c>
      <c r="R135" s="3">
        <v>0</v>
      </c>
      <c r="S135" s="3">
        <f>SUM(Table3[[#This Row],[CNA Hours]], Table3[[#This Row],[NA TR Hours]], Table3[[#This Row],[Med Aide/Tech Hours]])</f>
        <v>51.63077777777778</v>
      </c>
      <c r="T135" s="3">
        <v>51.63077777777778</v>
      </c>
      <c r="U135" s="3">
        <v>0</v>
      </c>
      <c r="V135" s="3">
        <v>0</v>
      </c>
      <c r="W135" s="3">
        <f>SUM(Table3[[#This Row],[RN Hours Contract]:[Med Aide Hours Contract]])</f>
        <v>0</v>
      </c>
      <c r="X135" s="3">
        <v>0</v>
      </c>
      <c r="Y135" s="3">
        <v>0</v>
      </c>
      <c r="Z135" s="3">
        <v>0</v>
      </c>
      <c r="AA135" s="3">
        <v>0</v>
      </c>
      <c r="AB135" s="3">
        <v>0</v>
      </c>
      <c r="AC135" s="3">
        <v>0</v>
      </c>
      <c r="AD135" s="3">
        <v>0</v>
      </c>
      <c r="AE135" s="3">
        <v>0</v>
      </c>
      <c r="AF135" t="s">
        <v>133</v>
      </c>
      <c r="AG135" s="13">
        <v>1</v>
      </c>
      <c r="AQ135"/>
    </row>
    <row r="136" spans="1:43" x14ac:dyDescent="0.2">
      <c r="A136" t="s">
        <v>208</v>
      </c>
      <c r="B136" t="s">
        <v>342</v>
      </c>
      <c r="C136" t="s">
        <v>480</v>
      </c>
      <c r="D136" t="s">
        <v>521</v>
      </c>
      <c r="E136" s="3">
        <v>77.63333333333334</v>
      </c>
      <c r="F136" s="3">
        <f>Table3[[#This Row],[Total Hours Nurse Staffing]]/Table3[[#This Row],[MDS Census]]</f>
        <v>4.0840131673107196</v>
      </c>
      <c r="G136" s="3">
        <f>Table3[[#This Row],[Total Direct Care Staff Hours]]/Table3[[#This Row],[MDS Census]]</f>
        <v>3.4150923142979819</v>
      </c>
      <c r="H136" s="3">
        <f>Table3[[#This Row],[Total RN Hours (w/ Admin, DON)]]/Table3[[#This Row],[MDS Census]]</f>
        <v>1.1602619149849718</v>
      </c>
      <c r="I136" s="3">
        <f>Table3[[#This Row],[RN Hours (excl. Admin, DON)]]/Table3[[#This Row],[MDS Census]]</f>
        <v>0.52948332617718619</v>
      </c>
      <c r="J136" s="3">
        <f t="shared" si="2"/>
        <v>317.05555555555554</v>
      </c>
      <c r="K136" s="3">
        <f>SUM(Table3[[#This Row],[RN Hours (excl. Admin, DON)]], Table3[[#This Row],[LPN Hours (excl. Admin)]], Table3[[#This Row],[CNA Hours]], Table3[[#This Row],[NA TR Hours]], Table3[[#This Row],[Med Aide/Tech Hours]])</f>
        <v>265.125</v>
      </c>
      <c r="L136" s="3">
        <f>SUM(Table3[[#This Row],[RN Hours (excl. Admin, DON)]:[RN DON Hours]])</f>
        <v>90.074999999999989</v>
      </c>
      <c r="M136" s="3">
        <v>41.105555555555554</v>
      </c>
      <c r="N136" s="3">
        <v>43.725000000000001</v>
      </c>
      <c r="O136" s="3">
        <v>5.2444444444444445</v>
      </c>
      <c r="P136" s="3">
        <f>SUM(Table3[[#This Row],[LPN Hours (excl. Admin)]:[LPN Admin Hours]])</f>
        <v>69.99722222222222</v>
      </c>
      <c r="Q136" s="3">
        <v>67.036111111111111</v>
      </c>
      <c r="R136" s="3">
        <v>2.9611111111111112</v>
      </c>
      <c r="S136" s="3">
        <f>SUM(Table3[[#This Row],[CNA Hours]], Table3[[#This Row],[NA TR Hours]], Table3[[#This Row],[Med Aide/Tech Hours]])</f>
        <v>156.98333333333335</v>
      </c>
      <c r="T136" s="3">
        <v>153.01944444444445</v>
      </c>
      <c r="U136" s="3">
        <v>3.963888888888889</v>
      </c>
      <c r="V136" s="3">
        <v>0</v>
      </c>
      <c r="W136" s="3">
        <f>SUM(Table3[[#This Row],[RN Hours Contract]:[Med Aide Hours Contract]])</f>
        <v>0</v>
      </c>
      <c r="X136" s="3">
        <v>0</v>
      </c>
      <c r="Y136" s="3">
        <v>0</v>
      </c>
      <c r="Z136" s="3">
        <v>0</v>
      </c>
      <c r="AA136" s="3">
        <v>0</v>
      </c>
      <c r="AB136" s="3">
        <v>0</v>
      </c>
      <c r="AC136" s="3">
        <v>0</v>
      </c>
      <c r="AD136" s="3">
        <v>0</v>
      </c>
      <c r="AE136" s="3">
        <v>0</v>
      </c>
      <c r="AF136" t="s">
        <v>134</v>
      </c>
      <c r="AG136" s="13">
        <v>1</v>
      </c>
      <c r="AQ136"/>
    </row>
    <row r="137" spans="1:43" x14ac:dyDescent="0.2">
      <c r="A137" t="s">
        <v>208</v>
      </c>
      <c r="B137" t="s">
        <v>343</v>
      </c>
      <c r="C137" t="s">
        <v>451</v>
      </c>
      <c r="D137" t="s">
        <v>517</v>
      </c>
      <c r="E137" s="3">
        <v>77.24444444444444</v>
      </c>
      <c r="F137" s="3">
        <f>Table3[[#This Row],[Total Hours Nurse Staffing]]/Table3[[#This Row],[MDS Census]]</f>
        <v>6.3855365362485621</v>
      </c>
      <c r="G137" s="3">
        <f>Table3[[#This Row],[Total Direct Care Staff Hours]]/Table3[[#This Row],[MDS Census]]</f>
        <v>5.2691671461449952</v>
      </c>
      <c r="H137" s="3">
        <f>Table3[[#This Row],[Total RN Hours (w/ Admin, DON)]]/Table3[[#This Row],[MDS Census]]</f>
        <v>1.7070627157652476</v>
      </c>
      <c r="I137" s="3">
        <f>Table3[[#This Row],[RN Hours (excl. Admin, DON)]]/Table3[[#This Row],[MDS Census]]</f>
        <v>1.3085443037974684</v>
      </c>
      <c r="J137" s="3">
        <f t="shared" si="2"/>
        <v>493.24722222222226</v>
      </c>
      <c r="K137" s="3">
        <f>SUM(Table3[[#This Row],[RN Hours (excl. Admin, DON)]], Table3[[#This Row],[LPN Hours (excl. Admin)]], Table3[[#This Row],[CNA Hours]], Table3[[#This Row],[NA TR Hours]], Table3[[#This Row],[Med Aide/Tech Hours]])</f>
        <v>407.01388888888891</v>
      </c>
      <c r="L137" s="3">
        <f>SUM(Table3[[#This Row],[RN Hours (excl. Admin, DON)]:[RN DON Hours]])</f>
        <v>131.86111111111111</v>
      </c>
      <c r="M137" s="3">
        <v>101.07777777777778</v>
      </c>
      <c r="N137" s="3">
        <v>25.716666666666665</v>
      </c>
      <c r="O137" s="3">
        <v>5.0666666666666664</v>
      </c>
      <c r="P137" s="3">
        <f>SUM(Table3[[#This Row],[LPN Hours (excl. Admin)]:[LPN Admin Hours]])</f>
        <v>55.45</v>
      </c>
      <c r="Q137" s="3">
        <v>0</v>
      </c>
      <c r="R137" s="3">
        <v>55.45</v>
      </c>
      <c r="S137" s="3">
        <f>SUM(Table3[[#This Row],[CNA Hours]], Table3[[#This Row],[NA TR Hours]], Table3[[#This Row],[Med Aide/Tech Hours]])</f>
        <v>305.93611111111113</v>
      </c>
      <c r="T137" s="3">
        <v>305.93611111111113</v>
      </c>
      <c r="U137" s="3">
        <v>0</v>
      </c>
      <c r="V137" s="3">
        <v>0</v>
      </c>
      <c r="W137" s="3">
        <f>SUM(Table3[[#This Row],[RN Hours Contract]:[Med Aide Hours Contract]])</f>
        <v>0</v>
      </c>
      <c r="X137" s="3">
        <v>0</v>
      </c>
      <c r="Y137" s="3">
        <v>0</v>
      </c>
      <c r="Z137" s="3">
        <v>0</v>
      </c>
      <c r="AA137" s="3">
        <v>0</v>
      </c>
      <c r="AB137" s="3">
        <v>0</v>
      </c>
      <c r="AC137" s="3">
        <v>0</v>
      </c>
      <c r="AD137" s="3">
        <v>0</v>
      </c>
      <c r="AE137" s="3">
        <v>0</v>
      </c>
      <c r="AF137" t="s">
        <v>135</v>
      </c>
      <c r="AG137" s="13">
        <v>1</v>
      </c>
      <c r="AQ137"/>
    </row>
    <row r="138" spans="1:43" x14ac:dyDescent="0.2">
      <c r="A138" t="s">
        <v>208</v>
      </c>
      <c r="B138" t="s">
        <v>344</v>
      </c>
      <c r="C138" t="s">
        <v>453</v>
      </c>
      <c r="D138" t="s">
        <v>518</v>
      </c>
      <c r="E138" s="3">
        <v>81.588888888888889</v>
      </c>
      <c r="F138" s="3">
        <f>Table3[[#This Row],[Total Hours Nurse Staffing]]/Table3[[#This Row],[MDS Census]]</f>
        <v>3.2529960506604927</v>
      </c>
      <c r="G138" s="3">
        <f>Table3[[#This Row],[Total Direct Care Staff Hours]]/Table3[[#This Row],[MDS Census]]</f>
        <v>2.9688138363066869</v>
      </c>
      <c r="H138" s="3">
        <f>Table3[[#This Row],[Total RN Hours (w/ Admin, DON)]]/Table3[[#This Row],[MDS Census]]</f>
        <v>0.55614190385401052</v>
      </c>
      <c r="I138" s="3">
        <f>Table3[[#This Row],[RN Hours (excl. Admin, DON)]]/Table3[[#This Row],[MDS Census]]</f>
        <v>0.31771755413318803</v>
      </c>
      <c r="J138" s="3">
        <f t="shared" si="2"/>
        <v>265.4083333333333</v>
      </c>
      <c r="K138" s="3">
        <f>SUM(Table3[[#This Row],[RN Hours (excl. Admin, DON)]], Table3[[#This Row],[LPN Hours (excl. Admin)]], Table3[[#This Row],[CNA Hours]], Table3[[#This Row],[NA TR Hours]], Table3[[#This Row],[Med Aide/Tech Hours]])</f>
        <v>242.22222222222223</v>
      </c>
      <c r="L138" s="3">
        <f>SUM(Table3[[#This Row],[RN Hours (excl. Admin, DON)]:[RN DON Hours]])</f>
        <v>45.374999999999993</v>
      </c>
      <c r="M138" s="3">
        <v>25.922222222222221</v>
      </c>
      <c r="N138" s="3">
        <v>14.286111111111111</v>
      </c>
      <c r="O138" s="3">
        <v>5.166666666666667</v>
      </c>
      <c r="P138" s="3">
        <f>SUM(Table3[[#This Row],[LPN Hours (excl. Admin)]:[LPN Admin Hours]])</f>
        <v>65.88055555555556</v>
      </c>
      <c r="Q138" s="3">
        <v>62.147222222222226</v>
      </c>
      <c r="R138" s="3">
        <v>3.7333333333333334</v>
      </c>
      <c r="S138" s="3">
        <f>SUM(Table3[[#This Row],[CNA Hours]], Table3[[#This Row],[NA TR Hours]], Table3[[#This Row],[Med Aide/Tech Hours]])</f>
        <v>154.15277777777777</v>
      </c>
      <c r="T138" s="3">
        <v>154.15277777777777</v>
      </c>
      <c r="U138" s="3">
        <v>0</v>
      </c>
      <c r="V138" s="3">
        <v>0</v>
      </c>
      <c r="W138" s="3">
        <f>SUM(Table3[[#This Row],[RN Hours Contract]:[Med Aide Hours Contract]])</f>
        <v>0.16666666666666666</v>
      </c>
      <c r="X138" s="3">
        <v>0.16666666666666666</v>
      </c>
      <c r="Y138" s="3">
        <v>0</v>
      </c>
      <c r="Z138" s="3">
        <v>0</v>
      </c>
      <c r="AA138" s="3">
        <v>0</v>
      </c>
      <c r="AB138" s="3">
        <v>0</v>
      </c>
      <c r="AC138" s="3">
        <v>0</v>
      </c>
      <c r="AD138" s="3">
        <v>0</v>
      </c>
      <c r="AE138" s="3">
        <v>0</v>
      </c>
      <c r="AF138" t="s">
        <v>136</v>
      </c>
      <c r="AG138" s="13">
        <v>1</v>
      </c>
      <c r="AQ138"/>
    </row>
    <row r="139" spans="1:43" x14ac:dyDescent="0.2">
      <c r="A139" t="s">
        <v>208</v>
      </c>
      <c r="B139" t="s">
        <v>345</v>
      </c>
      <c r="C139" t="s">
        <v>494</v>
      </c>
      <c r="D139" t="s">
        <v>517</v>
      </c>
      <c r="E139" s="3">
        <v>113.52222222222223</v>
      </c>
      <c r="F139" s="3">
        <f>Table3[[#This Row],[Total Hours Nurse Staffing]]/Table3[[#This Row],[MDS Census]]</f>
        <v>3.8322893217187035</v>
      </c>
      <c r="G139" s="3">
        <f>Table3[[#This Row],[Total Direct Care Staff Hours]]/Table3[[#This Row],[MDS Census]]</f>
        <v>3.4135754135264751</v>
      </c>
      <c r="H139" s="3">
        <f>Table3[[#This Row],[Total RN Hours (w/ Admin, DON)]]/Table3[[#This Row],[MDS Census]]</f>
        <v>0.70003425663110486</v>
      </c>
      <c r="I139" s="3">
        <f>Table3[[#This Row],[RN Hours (excl. Admin, DON)]]/Table3[[#This Row],[MDS Census]]</f>
        <v>0.28132034843887638</v>
      </c>
      <c r="J139" s="3">
        <f t="shared" si="2"/>
        <v>435.04999999999995</v>
      </c>
      <c r="K139" s="3">
        <f>SUM(Table3[[#This Row],[RN Hours (excl. Admin, DON)]], Table3[[#This Row],[LPN Hours (excl. Admin)]], Table3[[#This Row],[CNA Hours]], Table3[[#This Row],[NA TR Hours]], Table3[[#This Row],[Med Aide/Tech Hours]])</f>
        <v>387.51666666666665</v>
      </c>
      <c r="L139" s="3">
        <f>SUM(Table3[[#This Row],[RN Hours (excl. Admin, DON)]:[RN DON Hours]])</f>
        <v>79.469444444444434</v>
      </c>
      <c r="M139" s="3">
        <v>31.93611111111111</v>
      </c>
      <c r="N139" s="3">
        <v>42.783333333333331</v>
      </c>
      <c r="O139" s="3">
        <v>4.75</v>
      </c>
      <c r="P139" s="3">
        <f>SUM(Table3[[#This Row],[LPN Hours (excl. Admin)]:[LPN Admin Hours]])</f>
        <v>100.00833333333334</v>
      </c>
      <c r="Q139" s="3">
        <v>100.00833333333334</v>
      </c>
      <c r="R139" s="3">
        <v>0</v>
      </c>
      <c r="S139" s="3">
        <f>SUM(Table3[[#This Row],[CNA Hours]], Table3[[#This Row],[NA TR Hours]], Table3[[#This Row],[Med Aide/Tech Hours]])</f>
        <v>255.57222222222222</v>
      </c>
      <c r="T139" s="3">
        <v>255.57222222222222</v>
      </c>
      <c r="U139" s="3">
        <v>0</v>
      </c>
      <c r="V139" s="3">
        <v>0</v>
      </c>
      <c r="W139" s="3">
        <f>SUM(Table3[[#This Row],[RN Hours Contract]:[Med Aide Hours Contract]])</f>
        <v>0</v>
      </c>
      <c r="X139" s="3">
        <v>0</v>
      </c>
      <c r="Y139" s="3">
        <v>0</v>
      </c>
      <c r="Z139" s="3">
        <v>0</v>
      </c>
      <c r="AA139" s="3">
        <v>0</v>
      </c>
      <c r="AB139" s="3">
        <v>0</v>
      </c>
      <c r="AC139" s="3">
        <v>0</v>
      </c>
      <c r="AD139" s="3">
        <v>0</v>
      </c>
      <c r="AE139" s="3">
        <v>0</v>
      </c>
      <c r="AF139" t="s">
        <v>137</v>
      </c>
      <c r="AG139" s="13">
        <v>1</v>
      </c>
      <c r="AQ139"/>
    </row>
    <row r="140" spans="1:43" x14ac:dyDescent="0.2">
      <c r="A140" t="s">
        <v>208</v>
      </c>
      <c r="B140" t="s">
        <v>346</v>
      </c>
      <c r="C140" t="s">
        <v>481</v>
      </c>
      <c r="D140" t="s">
        <v>518</v>
      </c>
      <c r="E140" s="3">
        <v>192.64444444444445</v>
      </c>
      <c r="F140" s="3">
        <f>Table3[[#This Row],[Total Hours Nurse Staffing]]/Table3[[#This Row],[MDS Census]]</f>
        <v>3.3180326450571003</v>
      </c>
      <c r="G140" s="3">
        <f>Table3[[#This Row],[Total Direct Care Staff Hours]]/Table3[[#This Row],[MDS Census]]</f>
        <v>3.2903477909793519</v>
      </c>
      <c r="H140" s="3">
        <f>Table3[[#This Row],[Total RN Hours (w/ Admin, DON)]]/Table3[[#This Row],[MDS Census]]</f>
        <v>0.58926923520590613</v>
      </c>
      <c r="I140" s="3">
        <f>Table3[[#This Row],[RN Hours (excl. Admin, DON)]]/Table3[[#This Row],[MDS Census]]</f>
        <v>0.56158438112815778</v>
      </c>
      <c r="J140" s="3">
        <f t="shared" si="2"/>
        <v>639.20055555555564</v>
      </c>
      <c r="K140" s="3">
        <f>SUM(Table3[[#This Row],[RN Hours (excl. Admin, DON)]], Table3[[#This Row],[LPN Hours (excl. Admin)]], Table3[[#This Row],[CNA Hours]], Table3[[#This Row],[NA TR Hours]], Table3[[#This Row],[Med Aide/Tech Hours]])</f>
        <v>633.86722222222227</v>
      </c>
      <c r="L140" s="3">
        <f>SUM(Table3[[#This Row],[RN Hours (excl. Admin, DON)]:[RN DON Hours]])</f>
        <v>113.51944444444445</v>
      </c>
      <c r="M140" s="3">
        <v>108.18611111111112</v>
      </c>
      <c r="N140" s="3">
        <v>0</v>
      </c>
      <c r="O140" s="3">
        <v>5.333333333333333</v>
      </c>
      <c r="P140" s="3">
        <f>SUM(Table3[[#This Row],[LPN Hours (excl. Admin)]:[LPN Admin Hours]])</f>
        <v>151.28333333333333</v>
      </c>
      <c r="Q140" s="3">
        <v>151.28333333333333</v>
      </c>
      <c r="R140" s="3">
        <v>0</v>
      </c>
      <c r="S140" s="3">
        <f>SUM(Table3[[#This Row],[CNA Hours]], Table3[[#This Row],[NA TR Hours]], Table3[[#This Row],[Med Aide/Tech Hours]])</f>
        <v>374.39777777777783</v>
      </c>
      <c r="T140" s="3">
        <v>374.39777777777783</v>
      </c>
      <c r="U140" s="3">
        <v>0</v>
      </c>
      <c r="V140" s="3">
        <v>0</v>
      </c>
      <c r="W140" s="3">
        <f>SUM(Table3[[#This Row],[RN Hours Contract]:[Med Aide Hours Contract]])</f>
        <v>0</v>
      </c>
      <c r="X140" s="3">
        <v>0</v>
      </c>
      <c r="Y140" s="3">
        <v>0</v>
      </c>
      <c r="Z140" s="3">
        <v>0</v>
      </c>
      <c r="AA140" s="3">
        <v>0</v>
      </c>
      <c r="AB140" s="3">
        <v>0</v>
      </c>
      <c r="AC140" s="3">
        <v>0</v>
      </c>
      <c r="AD140" s="3">
        <v>0</v>
      </c>
      <c r="AE140" s="3">
        <v>0</v>
      </c>
      <c r="AF140" t="s">
        <v>138</v>
      </c>
      <c r="AG140" s="13">
        <v>1</v>
      </c>
      <c r="AQ140"/>
    </row>
    <row r="141" spans="1:43" x14ac:dyDescent="0.2">
      <c r="A141" t="s">
        <v>208</v>
      </c>
      <c r="B141" t="s">
        <v>347</v>
      </c>
      <c r="C141" t="s">
        <v>495</v>
      </c>
      <c r="D141" t="s">
        <v>522</v>
      </c>
      <c r="E141" s="3">
        <v>52.077777777777776</v>
      </c>
      <c r="F141" s="3">
        <f>Table3[[#This Row],[Total Hours Nurse Staffing]]/Table3[[#This Row],[MDS Census]]</f>
        <v>3.9083102197567743</v>
      </c>
      <c r="G141" s="3">
        <f>Table3[[#This Row],[Total Direct Care Staff Hours]]/Table3[[#This Row],[MDS Census]]</f>
        <v>3.7019948794538089</v>
      </c>
      <c r="H141" s="3">
        <f>Table3[[#This Row],[Total RN Hours (w/ Admin, DON)]]/Table3[[#This Row],[MDS Census]]</f>
        <v>0.86318540644335406</v>
      </c>
      <c r="I141" s="3">
        <f>Table3[[#This Row],[RN Hours (excl. Admin, DON)]]/Table3[[#This Row],[MDS Census]]</f>
        <v>0.65687006614038834</v>
      </c>
      <c r="J141" s="3">
        <f t="shared" si="2"/>
        <v>203.53611111111113</v>
      </c>
      <c r="K141" s="3">
        <f>SUM(Table3[[#This Row],[RN Hours (excl. Admin, DON)]], Table3[[#This Row],[LPN Hours (excl. Admin)]], Table3[[#This Row],[CNA Hours]], Table3[[#This Row],[NA TR Hours]], Table3[[#This Row],[Med Aide/Tech Hours]])</f>
        <v>192.79166666666669</v>
      </c>
      <c r="L141" s="3">
        <f>SUM(Table3[[#This Row],[RN Hours (excl. Admin, DON)]:[RN DON Hours]])</f>
        <v>44.952777777777783</v>
      </c>
      <c r="M141" s="3">
        <v>34.208333333333336</v>
      </c>
      <c r="N141" s="3">
        <v>5.1027777777777779</v>
      </c>
      <c r="O141" s="3">
        <v>5.6416666666666666</v>
      </c>
      <c r="P141" s="3">
        <f>SUM(Table3[[#This Row],[LPN Hours (excl. Admin)]:[LPN Admin Hours]])</f>
        <v>38.741666666666667</v>
      </c>
      <c r="Q141" s="3">
        <v>38.741666666666667</v>
      </c>
      <c r="R141" s="3">
        <v>0</v>
      </c>
      <c r="S141" s="3">
        <f>SUM(Table3[[#This Row],[CNA Hours]], Table3[[#This Row],[NA TR Hours]], Table3[[#This Row],[Med Aide/Tech Hours]])</f>
        <v>119.84166666666667</v>
      </c>
      <c r="T141" s="3">
        <v>119.84166666666667</v>
      </c>
      <c r="U141" s="3">
        <v>0</v>
      </c>
      <c r="V141" s="3">
        <v>0</v>
      </c>
      <c r="W141" s="3">
        <f>SUM(Table3[[#This Row],[RN Hours Contract]:[Med Aide Hours Contract]])</f>
        <v>0</v>
      </c>
      <c r="X141" s="3">
        <v>0</v>
      </c>
      <c r="Y141" s="3">
        <v>0</v>
      </c>
      <c r="Z141" s="3">
        <v>0</v>
      </c>
      <c r="AA141" s="3">
        <v>0</v>
      </c>
      <c r="AB141" s="3">
        <v>0</v>
      </c>
      <c r="AC141" s="3">
        <v>0</v>
      </c>
      <c r="AD141" s="3">
        <v>0</v>
      </c>
      <c r="AE141" s="3">
        <v>0</v>
      </c>
      <c r="AF141" t="s">
        <v>139</v>
      </c>
      <c r="AG141" s="13">
        <v>1</v>
      </c>
      <c r="AQ141"/>
    </row>
    <row r="142" spans="1:43" x14ac:dyDescent="0.2">
      <c r="A142" t="s">
        <v>208</v>
      </c>
      <c r="B142" t="s">
        <v>348</v>
      </c>
      <c r="C142" t="s">
        <v>464</v>
      </c>
      <c r="D142" t="s">
        <v>517</v>
      </c>
      <c r="E142" s="3">
        <v>117.15555555555555</v>
      </c>
      <c r="F142" s="3">
        <f>Table3[[#This Row],[Total Hours Nurse Staffing]]/Table3[[#This Row],[MDS Census]]</f>
        <v>3.3504675644916539</v>
      </c>
      <c r="G142" s="3">
        <f>Table3[[#This Row],[Total Direct Care Staff Hours]]/Table3[[#This Row],[MDS Census]]</f>
        <v>3.0043863808801214</v>
      </c>
      <c r="H142" s="3">
        <f>Table3[[#This Row],[Total RN Hours (w/ Admin, DON)]]/Table3[[#This Row],[MDS Census]]</f>
        <v>0.42031771623672226</v>
      </c>
      <c r="I142" s="3">
        <f>Table3[[#This Row],[RN Hours (excl. Admin, DON)]]/Table3[[#This Row],[MDS Census]]</f>
        <v>0.11779210925644917</v>
      </c>
      <c r="J142" s="3">
        <f t="shared" si="2"/>
        <v>392.52588888888886</v>
      </c>
      <c r="K142" s="3">
        <f>SUM(Table3[[#This Row],[RN Hours (excl. Admin, DON)]], Table3[[#This Row],[LPN Hours (excl. Admin)]], Table3[[#This Row],[CNA Hours]], Table3[[#This Row],[NA TR Hours]], Table3[[#This Row],[Med Aide/Tech Hours]])</f>
        <v>351.98055555555555</v>
      </c>
      <c r="L142" s="3">
        <f>SUM(Table3[[#This Row],[RN Hours (excl. Admin, DON)]:[RN DON Hours]])</f>
        <v>49.242555555555548</v>
      </c>
      <c r="M142" s="3">
        <v>13.8</v>
      </c>
      <c r="N142" s="3">
        <v>30.598111111111109</v>
      </c>
      <c r="O142" s="3">
        <v>4.8444444444444441</v>
      </c>
      <c r="P142" s="3">
        <f>SUM(Table3[[#This Row],[LPN Hours (excl. Admin)]:[LPN Admin Hours]])</f>
        <v>103.96944444444443</v>
      </c>
      <c r="Q142" s="3">
        <v>98.86666666666666</v>
      </c>
      <c r="R142" s="3">
        <v>5.1027777777777779</v>
      </c>
      <c r="S142" s="3">
        <f>SUM(Table3[[#This Row],[CNA Hours]], Table3[[#This Row],[NA TR Hours]], Table3[[#This Row],[Med Aide/Tech Hours]])</f>
        <v>239.3138888888889</v>
      </c>
      <c r="T142" s="3">
        <v>239.3138888888889</v>
      </c>
      <c r="U142" s="3">
        <v>0</v>
      </c>
      <c r="V142" s="3">
        <v>0</v>
      </c>
      <c r="W142" s="3">
        <f>SUM(Table3[[#This Row],[RN Hours Contract]:[Med Aide Hours Contract]])</f>
        <v>31.625</v>
      </c>
      <c r="X142" s="3">
        <v>4.6055555555555552</v>
      </c>
      <c r="Y142" s="3">
        <v>0</v>
      </c>
      <c r="Z142" s="3">
        <v>0</v>
      </c>
      <c r="AA142" s="3">
        <v>2.7111111111111112</v>
      </c>
      <c r="AB142" s="3">
        <v>0</v>
      </c>
      <c r="AC142" s="3">
        <v>24.308333333333334</v>
      </c>
      <c r="AD142" s="3">
        <v>0</v>
      </c>
      <c r="AE142" s="3">
        <v>0</v>
      </c>
      <c r="AF142" t="s">
        <v>140</v>
      </c>
      <c r="AG142" s="13">
        <v>1</v>
      </c>
      <c r="AQ142"/>
    </row>
    <row r="143" spans="1:43" x14ac:dyDescent="0.2">
      <c r="A143" t="s">
        <v>208</v>
      </c>
      <c r="B143" t="s">
        <v>349</v>
      </c>
      <c r="C143" t="s">
        <v>444</v>
      </c>
      <c r="D143" t="s">
        <v>518</v>
      </c>
      <c r="E143" s="3">
        <v>166.97777777777779</v>
      </c>
      <c r="F143" s="3">
        <f>Table3[[#This Row],[Total Hours Nurse Staffing]]/Table3[[#This Row],[MDS Census]]</f>
        <v>3.2440943571998937</v>
      </c>
      <c r="G143" s="3">
        <f>Table3[[#This Row],[Total Direct Care Staff Hours]]/Table3[[#This Row],[MDS Census]]</f>
        <v>2.9612556561085976</v>
      </c>
      <c r="H143" s="3">
        <f>Table3[[#This Row],[Total RN Hours (w/ Admin, DON)]]/Table3[[#This Row],[MDS Census]]</f>
        <v>0.22275086505190309</v>
      </c>
      <c r="I143" s="3">
        <f>Table3[[#This Row],[RN Hours (excl. Admin, DON)]]/Table3[[#This Row],[MDS Census]]</f>
        <v>3.2938514772424808E-3</v>
      </c>
      <c r="J143" s="3">
        <f t="shared" si="2"/>
        <v>541.69166666666672</v>
      </c>
      <c r="K143" s="3">
        <f>SUM(Table3[[#This Row],[RN Hours (excl. Admin, DON)]], Table3[[#This Row],[LPN Hours (excl. Admin)]], Table3[[#This Row],[CNA Hours]], Table3[[#This Row],[NA TR Hours]], Table3[[#This Row],[Med Aide/Tech Hours]])</f>
        <v>494.46388888888896</v>
      </c>
      <c r="L143" s="3">
        <f>SUM(Table3[[#This Row],[RN Hours (excl. Admin, DON)]:[RN DON Hours]])</f>
        <v>37.194444444444443</v>
      </c>
      <c r="M143" s="3">
        <v>0.55000000000000004</v>
      </c>
      <c r="N143" s="3">
        <v>29.980555555555554</v>
      </c>
      <c r="O143" s="3">
        <v>6.6638888888888888</v>
      </c>
      <c r="P143" s="3">
        <f>SUM(Table3[[#This Row],[LPN Hours (excl. Admin)]:[LPN Admin Hours]])</f>
        <v>161.22500000000002</v>
      </c>
      <c r="Q143" s="3">
        <v>150.64166666666668</v>
      </c>
      <c r="R143" s="3">
        <v>10.583333333333334</v>
      </c>
      <c r="S143" s="3">
        <f>SUM(Table3[[#This Row],[CNA Hours]], Table3[[#This Row],[NA TR Hours]], Table3[[#This Row],[Med Aide/Tech Hours]])</f>
        <v>343.27222222222224</v>
      </c>
      <c r="T143" s="3">
        <v>343.27222222222224</v>
      </c>
      <c r="U143" s="3">
        <v>0</v>
      </c>
      <c r="V143" s="3">
        <v>0</v>
      </c>
      <c r="W143" s="3">
        <f>SUM(Table3[[#This Row],[RN Hours Contract]:[Med Aide Hours Contract]])</f>
        <v>0</v>
      </c>
      <c r="X143" s="3">
        <v>0</v>
      </c>
      <c r="Y143" s="3">
        <v>0</v>
      </c>
      <c r="Z143" s="3">
        <v>0</v>
      </c>
      <c r="AA143" s="3">
        <v>0</v>
      </c>
      <c r="AB143" s="3">
        <v>0</v>
      </c>
      <c r="AC143" s="3">
        <v>0</v>
      </c>
      <c r="AD143" s="3">
        <v>0</v>
      </c>
      <c r="AE143" s="3">
        <v>0</v>
      </c>
      <c r="AF143" t="s">
        <v>141</v>
      </c>
      <c r="AG143" s="13">
        <v>1</v>
      </c>
      <c r="AQ143"/>
    </row>
    <row r="144" spans="1:43" x14ac:dyDescent="0.2">
      <c r="A144" t="s">
        <v>208</v>
      </c>
      <c r="B144" t="s">
        <v>350</v>
      </c>
      <c r="C144" t="s">
        <v>453</v>
      </c>
      <c r="D144" t="s">
        <v>518</v>
      </c>
      <c r="E144" s="3">
        <v>43.522222222222226</v>
      </c>
      <c r="F144" s="3">
        <f>Table3[[#This Row],[Total Hours Nurse Staffing]]/Table3[[#This Row],[MDS Census]]</f>
        <v>4.3034337503191216</v>
      </c>
      <c r="G144" s="3">
        <f>Table3[[#This Row],[Total Direct Care Staff Hours]]/Table3[[#This Row],[MDS Census]]</f>
        <v>3.9358054633648201</v>
      </c>
      <c r="H144" s="3">
        <f>Table3[[#This Row],[Total RN Hours (w/ Admin, DON)]]/Table3[[#This Row],[MDS Census]]</f>
        <v>1.2206407965279549</v>
      </c>
      <c r="I144" s="3">
        <f>Table3[[#This Row],[RN Hours (excl. Admin, DON)]]/Table3[[#This Row],[MDS Census]]</f>
        <v>0.85301250957365327</v>
      </c>
      <c r="J144" s="3">
        <f t="shared" si="2"/>
        <v>187.29500000000002</v>
      </c>
      <c r="K144" s="3">
        <f>SUM(Table3[[#This Row],[RN Hours (excl. Admin, DON)]], Table3[[#This Row],[LPN Hours (excl. Admin)]], Table3[[#This Row],[CNA Hours]], Table3[[#This Row],[NA TR Hours]], Table3[[#This Row],[Med Aide/Tech Hours]])</f>
        <v>171.29500000000002</v>
      </c>
      <c r="L144" s="3">
        <f>SUM(Table3[[#This Row],[RN Hours (excl. Admin, DON)]:[RN DON Hours]])</f>
        <v>53.125</v>
      </c>
      <c r="M144" s="3">
        <v>37.125</v>
      </c>
      <c r="N144" s="3">
        <v>10.311111111111112</v>
      </c>
      <c r="O144" s="3">
        <v>5.6888888888888891</v>
      </c>
      <c r="P144" s="3">
        <f>SUM(Table3[[#This Row],[LPN Hours (excl. Admin)]:[LPN Admin Hours]])</f>
        <v>18.084444444444443</v>
      </c>
      <c r="Q144" s="3">
        <v>18.084444444444443</v>
      </c>
      <c r="R144" s="3">
        <v>0</v>
      </c>
      <c r="S144" s="3">
        <f>SUM(Table3[[#This Row],[CNA Hours]], Table3[[#This Row],[NA TR Hours]], Table3[[#This Row],[Med Aide/Tech Hours]])</f>
        <v>116.08555555555556</v>
      </c>
      <c r="T144" s="3">
        <v>116.08555555555556</v>
      </c>
      <c r="U144" s="3">
        <v>0</v>
      </c>
      <c r="V144" s="3">
        <v>0</v>
      </c>
      <c r="W144" s="3">
        <f>SUM(Table3[[#This Row],[RN Hours Contract]:[Med Aide Hours Contract]])</f>
        <v>1.0555555555555556</v>
      </c>
      <c r="X144" s="3">
        <v>0</v>
      </c>
      <c r="Y144" s="3">
        <v>0</v>
      </c>
      <c r="Z144" s="3">
        <v>0</v>
      </c>
      <c r="AA144" s="3">
        <v>0</v>
      </c>
      <c r="AB144" s="3">
        <v>0</v>
      </c>
      <c r="AC144" s="3">
        <v>1.0555555555555556</v>
      </c>
      <c r="AD144" s="3">
        <v>0</v>
      </c>
      <c r="AE144" s="3">
        <v>0</v>
      </c>
      <c r="AF144" t="s">
        <v>142</v>
      </c>
      <c r="AG144" s="13">
        <v>1</v>
      </c>
      <c r="AQ144"/>
    </row>
    <row r="145" spans="1:43" x14ac:dyDescent="0.2">
      <c r="A145" t="s">
        <v>208</v>
      </c>
      <c r="B145" t="s">
        <v>351</v>
      </c>
      <c r="C145" t="s">
        <v>420</v>
      </c>
      <c r="D145" t="s">
        <v>516</v>
      </c>
      <c r="E145" s="3">
        <v>262.81111111111113</v>
      </c>
      <c r="F145" s="3">
        <f>Table3[[#This Row],[Total Hours Nurse Staffing]]/Table3[[#This Row],[MDS Census]]</f>
        <v>4.8381706337462482</v>
      </c>
      <c r="G145" s="3">
        <f>Table3[[#This Row],[Total Direct Care Staff Hours]]/Table3[[#This Row],[MDS Census]]</f>
        <v>4.6914171563860814</v>
      </c>
      <c r="H145" s="3">
        <f>Table3[[#This Row],[Total RN Hours (w/ Admin, DON)]]/Table3[[#This Row],[MDS Census]]</f>
        <v>0.83621274256965283</v>
      </c>
      <c r="I145" s="3">
        <f>Table3[[#This Row],[RN Hours (excl. Admin, DON)]]/Table3[[#This Row],[MDS Census]]</f>
        <v>0.68945926520948719</v>
      </c>
      <c r="J145" s="3">
        <f t="shared" si="2"/>
        <v>1271.5250000000001</v>
      </c>
      <c r="K145" s="3">
        <f>SUM(Table3[[#This Row],[RN Hours (excl. Admin, DON)]], Table3[[#This Row],[LPN Hours (excl. Admin)]], Table3[[#This Row],[CNA Hours]], Table3[[#This Row],[NA TR Hours]], Table3[[#This Row],[Med Aide/Tech Hours]])</f>
        <v>1232.9565555555555</v>
      </c>
      <c r="L145" s="3">
        <f>SUM(Table3[[#This Row],[RN Hours (excl. Admin, DON)]:[RN DON Hours]])</f>
        <v>219.76599999999999</v>
      </c>
      <c r="M145" s="3">
        <v>181.19755555555557</v>
      </c>
      <c r="N145" s="3">
        <v>33.501777777777761</v>
      </c>
      <c r="O145" s="3">
        <v>5.0666666666666664</v>
      </c>
      <c r="P145" s="3">
        <f>SUM(Table3[[#This Row],[LPN Hours (excl. Admin)]:[LPN Admin Hours]])</f>
        <v>265.31855555555552</v>
      </c>
      <c r="Q145" s="3">
        <v>265.31855555555552</v>
      </c>
      <c r="R145" s="3">
        <v>0</v>
      </c>
      <c r="S145" s="3">
        <f>SUM(Table3[[#This Row],[CNA Hours]], Table3[[#This Row],[NA TR Hours]], Table3[[#This Row],[Med Aide/Tech Hours]])</f>
        <v>786.44044444444444</v>
      </c>
      <c r="T145" s="3">
        <v>786.44044444444444</v>
      </c>
      <c r="U145" s="3">
        <v>0</v>
      </c>
      <c r="V145" s="3">
        <v>0</v>
      </c>
      <c r="W145" s="3">
        <f>SUM(Table3[[#This Row],[RN Hours Contract]:[Med Aide Hours Contract]])</f>
        <v>0</v>
      </c>
      <c r="X145" s="3">
        <v>0</v>
      </c>
      <c r="Y145" s="3">
        <v>0</v>
      </c>
      <c r="Z145" s="3">
        <v>0</v>
      </c>
      <c r="AA145" s="3">
        <v>0</v>
      </c>
      <c r="AB145" s="3">
        <v>0</v>
      </c>
      <c r="AC145" s="3">
        <v>0</v>
      </c>
      <c r="AD145" s="3">
        <v>0</v>
      </c>
      <c r="AE145" s="3">
        <v>0</v>
      </c>
      <c r="AF145" t="s">
        <v>143</v>
      </c>
      <c r="AG145" s="13">
        <v>1</v>
      </c>
      <c r="AQ145"/>
    </row>
    <row r="146" spans="1:43" x14ac:dyDescent="0.2">
      <c r="A146" t="s">
        <v>208</v>
      </c>
      <c r="B146" t="s">
        <v>352</v>
      </c>
      <c r="C146" t="s">
        <v>430</v>
      </c>
      <c r="D146" t="s">
        <v>516</v>
      </c>
      <c r="E146" s="3">
        <v>100.61111111111111</v>
      </c>
      <c r="F146" s="3">
        <f>Table3[[#This Row],[Total Hours Nurse Staffing]]/Table3[[#This Row],[MDS Census]]</f>
        <v>3.5045919381557149</v>
      </c>
      <c r="G146" s="3">
        <f>Table3[[#This Row],[Total Direct Care Staff Hours]]/Table3[[#This Row],[MDS Census]]</f>
        <v>3.3423931529541688</v>
      </c>
      <c r="H146" s="3">
        <f>Table3[[#This Row],[Total RN Hours (w/ Admin, DON)]]/Table3[[#This Row],[MDS Census]]</f>
        <v>0.77804638321369424</v>
      </c>
      <c r="I146" s="3">
        <f>Table3[[#This Row],[RN Hours (excl. Admin, DON)]]/Table3[[#This Row],[MDS Census]]</f>
        <v>0.61603644395361679</v>
      </c>
      <c r="J146" s="3">
        <f t="shared" si="2"/>
        <v>352.6008888888889</v>
      </c>
      <c r="K146" s="3">
        <f>SUM(Table3[[#This Row],[RN Hours (excl. Admin, DON)]], Table3[[#This Row],[LPN Hours (excl. Admin)]], Table3[[#This Row],[CNA Hours]], Table3[[#This Row],[NA TR Hours]], Table3[[#This Row],[Med Aide/Tech Hours]])</f>
        <v>336.28188888888889</v>
      </c>
      <c r="L146" s="3">
        <f>SUM(Table3[[#This Row],[RN Hours (excl. Admin, DON)]:[RN DON Hours]])</f>
        <v>78.280111111111125</v>
      </c>
      <c r="M146" s="3">
        <v>61.980111111111114</v>
      </c>
      <c r="N146" s="3">
        <v>10.844444444444445</v>
      </c>
      <c r="O146" s="3">
        <v>5.4555555555555557</v>
      </c>
      <c r="P146" s="3">
        <f>SUM(Table3[[#This Row],[LPN Hours (excl. Admin)]:[LPN Admin Hours]])</f>
        <v>92.044222222222231</v>
      </c>
      <c r="Q146" s="3">
        <v>92.025222222222226</v>
      </c>
      <c r="R146" s="3">
        <v>1.9E-2</v>
      </c>
      <c r="S146" s="3">
        <f>SUM(Table3[[#This Row],[CNA Hours]], Table3[[#This Row],[NA TR Hours]], Table3[[#This Row],[Med Aide/Tech Hours]])</f>
        <v>182.27655555555555</v>
      </c>
      <c r="T146" s="3">
        <v>166.59233333333333</v>
      </c>
      <c r="U146" s="3">
        <v>15.684222222222221</v>
      </c>
      <c r="V146" s="3">
        <v>0</v>
      </c>
      <c r="W146" s="3">
        <f>SUM(Table3[[#This Row],[RN Hours Contract]:[Med Aide Hours Contract]])</f>
        <v>0</v>
      </c>
      <c r="X146" s="3">
        <v>0</v>
      </c>
      <c r="Y146" s="3">
        <v>0</v>
      </c>
      <c r="Z146" s="3">
        <v>0</v>
      </c>
      <c r="AA146" s="3">
        <v>0</v>
      </c>
      <c r="AB146" s="3">
        <v>0</v>
      </c>
      <c r="AC146" s="3">
        <v>0</v>
      </c>
      <c r="AD146" s="3">
        <v>0</v>
      </c>
      <c r="AE146" s="3">
        <v>0</v>
      </c>
      <c r="AF146" t="s">
        <v>144</v>
      </c>
      <c r="AG146" s="13">
        <v>1</v>
      </c>
      <c r="AQ146"/>
    </row>
    <row r="147" spans="1:43" x14ac:dyDescent="0.2">
      <c r="A147" t="s">
        <v>208</v>
      </c>
      <c r="B147" t="s">
        <v>353</v>
      </c>
      <c r="C147" t="s">
        <v>496</v>
      </c>
      <c r="D147" t="s">
        <v>516</v>
      </c>
      <c r="E147" s="3">
        <v>99.055555555555557</v>
      </c>
      <c r="F147" s="3">
        <f>Table3[[#This Row],[Total Hours Nurse Staffing]]/Table3[[#This Row],[MDS Census]]</f>
        <v>3.8123948401570389</v>
      </c>
      <c r="G147" s="3">
        <f>Table3[[#This Row],[Total Direct Care Staff Hours]]/Table3[[#This Row],[MDS Census]]</f>
        <v>3.3695457094784071</v>
      </c>
      <c r="H147" s="3">
        <f>Table3[[#This Row],[Total RN Hours (w/ Admin, DON)]]/Table3[[#This Row],[MDS Census]]</f>
        <v>0.6758553000560853</v>
      </c>
      <c r="I147" s="3">
        <f>Table3[[#This Row],[RN Hours (excl. Admin, DON)]]/Table3[[#This Row],[MDS Census]]</f>
        <v>0.23300616937745372</v>
      </c>
      <c r="J147" s="3">
        <f t="shared" si="2"/>
        <v>377.63888888888891</v>
      </c>
      <c r="K147" s="3">
        <f>SUM(Table3[[#This Row],[RN Hours (excl. Admin, DON)]], Table3[[#This Row],[LPN Hours (excl. Admin)]], Table3[[#This Row],[CNA Hours]], Table3[[#This Row],[NA TR Hours]], Table3[[#This Row],[Med Aide/Tech Hours]])</f>
        <v>333.77222222222224</v>
      </c>
      <c r="L147" s="3">
        <f>SUM(Table3[[#This Row],[RN Hours (excl. Admin, DON)]:[RN DON Hours]])</f>
        <v>66.947222222222223</v>
      </c>
      <c r="M147" s="3">
        <v>23.080555555555556</v>
      </c>
      <c r="N147" s="3">
        <v>42.333333333333336</v>
      </c>
      <c r="O147" s="3">
        <v>1.5333333333333334</v>
      </c>
      <c r="P147" s="3">
        <f>SUM(Table3[[#This Row],[LPN Hours (excl. Admin)]:[LPN Admin Hours]])</f>
        <v>93.727777777777774</v>
      </c>
      <c r="Q147" s="3">
        <v>93.727777777777774</v>
      </c>
      <c r="R147" s="3">
        <v>0</v>
      </c>
      <c r="S147" s="3">
        <f>SUM(Table3[[#This Row],[CNA Hours]], Table3[[#This Row],[NA TR Hours]], Table3[[#This Row],[Med Aide/Tech Hours]])</f>
        <v>216.9638888888889</v>
      </c>
      <c r="T147" s="3">
        <v>216.9638888888889</v>
      </c>
      <c r="U147" s="3">
        <v>0</v>
      </c>
      <c r="V147" s="3">
        <v>0</v>
      </c>
      <c r="W147" s="3">
        <f>SUM(Table3[[#This Row],[RN Hours Contract]:[Med Aide Hours Contract]])</f>
        <v>31.127777777777776</v>
      </c>
      <c r="X147" s="3">
        <v>5.0222222222222221</v>
      </c>
      <c r="Y147" s="3">
        <v>0</v>
      </c>
      <c r="Z147" s="3">
        <v>0</v>
      </c>
      <c r="AA147" s="3">
        <v>6.0444444444444443</v>
      </c>
      <c r="AB147" s="3">
        <v>0</v>
      </c>
      <c r="AC147" s="3">
        <v>20.06111111111111</v>
      </c>
      <c r="AD147" s="3">
        <v>0</v>
      </c>
      <c r="AE147" s="3">
        <v>0</v>
      </c>
      <c r="AF147" t="s">
        <v>145</v>
      </c>
      <c r="AG147" s="13">
        <v>1</v>
      </c>
      <c r="AQ147"/>
    </row>
    <row r="148" spans="1:43" x14ac:dyDescent="0.2">
      <c r="A148" t="s">
        <v>208</v>
      </c>
      <c r="B148" t="s">
        <v>354</v>
      </c>
      <c r="C148" t="s">
        <v>424</v>
      </c>
      <c r="D148" t="s">
        <v>516</v>
      </c>
      <c r="E148" s="3">
        <v>37.033333333333331</v>
      </c>
      <c r="F148" s="3">
        <f>Table3[[#This Row],[Total Hours Nurse Staffing]]/Table3[[#This Row],[MDS Census]]</f>
        <v>5.1428892889288926</v>
      </c>
      <c r="G148" s="3">
        <f>Table3[[#This Row],[Total Direct Care Staff Hours]]/Table3[[#This Row],[MDS Census]]</f>
        <v>4.7109960996099618</v>
      </c>
      <c r="H148" s="3">
        <f>Table3[[#This Row],[Total RN Hours (w/ Admin, DON)]]/Table3[[#This Row],[MDS Census]]</f>
        <v>1.0087008700870088</v>
      </c>
      <c r="I148" s="3">
        <f>Table3[[#This Row],[RN Hours (excl. Admin, DON)]]/Table3[[#This Row],[MDS Census]]</f>
        <v>0.57680768076807687</v>
      </c>
      <c r="J148" s="3">
        <f t="shared" si="2"/>
        <v>190.45833333333331</v>
      </c>
      <c r="K148" s="3">
        <f>SUM(Table3[[#This Row],[RN Hours (excl. Admin, DON)]], Table3[[#This Row],[LPN Hours (excl. Admin)]], Table3[[#This Row],[CNA Hours]], Table3[[#This Row],[NA TR Hours]], Table3[[#This Row],[Med Aide/Tech Hours]])</f>
        <v>174.4638888888889</v>
      </c>
      <c r="L148" s="3">
        <f>SUM(Table3[[#This Row],[RN Hours (excl. Admin, DON)]:[RN DON Hours]])</f>
        <v>37.355555555555554</v>
      </c>
      <c r="M148" s="3">
        <v>21.361111111111111</v>
      </c>
      <c r="N148" s="3">
        <v>10.71111111111111</v>
      </c>
      <c r="O148" s="3">
        <v>5.2833333333333332</v>
      </c>
      <c r="P148" s="3">
        <f>SUM(Table3[[#This Row],[LPN Hours (excl. Admin)]:[LPN Admin Hours]])</f>
        <v>40.397222222222226</v>
      </c>
      <c r="Q148" s="3">
        <v>40.397222222222226</v>
      </c>
      <c r="R148" s="3">
        <v>0</v>
      </c>
      <c r="S148" s="3">
        <f>SUM(Table3[[#This Row],[CNA Hours]], Table3[[#This Row],[NA TR Hours]], Table3[[#This Row],[Med Aide/Tech Hours]])</f>
        <v>112.70555555555555</v>
      </c>
      <c r="T148" s="3">
        <v>112.70555555555555</v>
      </c>
      <c r="U148" s="3">
        <v>0</v>
      </c>
      <c r="V148" s="3">
        <v>0</v>
      </c>
      <c r="W148" s="3">
        <f>SUM(Table3[[#This Row],[RN Hours Contract]:[Med Aide Hours Contract]])</f>
        <v>0</v>
      </c>
      <c r="X148" s="3">
        <v>0</v>
      </c>
      <c r="Y148" s="3">
        <v>0</v>
      </c>
      <c r="Z148" s="3">
        <v>0</v>
      </c>
      <c r="AA148" s="3">
        <v>0</v>
      </c>
      <c r="AB148" s="3">
        <v>0</v>
      </c>
      <c r="AC148" s="3">
        <v>0</v>
      </c>
      <c r="AD148" s="3">
        <v>0</v>
      </c>
      <c r="AE148" s="3">
        <v>0</v>
      </c>
      <c r="AF148" t="s">
        <v>146</v>
      </c>
      <c r="AG148" s="13">
        <v>1</v>
      </c>
      <c r="AQ148"/>
    </row>
    <row r="149" spans="1:43" x14ac:dyDescent="0.2">
      <c r="A149" t="s">
        <v>208</v>
      </c>
      <c r="B149" t="s">
        <v>355</v>
      </c>
      <c r="C149" t="s">
        <v>497</v>
      </c>
      <c r="D149" t="s">
        <v>517</v>
      </c>
      <c r="E149" s="3">
        <v>29.177777777777777</v>
      </c>
      <c r="F149" s="3">
        <f>Table3[[#This Row],[Total Hours Nurse Staffing]]/Table3[[#This Row],[MDS Census]]</f>
        <v>3.9401942117288651</v>
      </c>
      <c r="G149" s="3">
        <f>Table3[[#This Row],[Total Direct Care Staff Hours]]/Table3[[#This Row],[MDS Census]]</f>
        <v>3.6746763137852247</v>
      </c>
      <c r="H149" s="3">
        <f>Table3[[#This Row],[Total RN Hours (w/ Admin, DON)]]/Table3[[#This Row],[MDS Census]]</f>
        <v>0.96058644325971065</v>
      </c>
      <c r="I149" s="3">
        <f>Table3[[#This Row],[RN Hours (excl. Admin, DON)]]/Table3[[#This Row],[MDS Census]]</f>
        <v>0.79921934501142422</v>
      </c>
      <c r="J149" s="3">
        <f t="shared" si="2"/>
        <v>114.9661111111111</v>
      </c>
      <c r="K149" s="3">
        <f>SUM(Table3[[#This Row],[RN Hours (excl. Admin, DON)]], Table3[[#This Row],[LPN Hours (excl. Admin)]], Table3[[#This Row],[CNA Hours]], Table3[[#This Row],[NA TR Hours]], Table3[[#This Row],[Med Aide/Tech Hours]])</f>
        <v>107.21888888888888</v>
      </c>
      <c r="L149" s="3">
        <f>SUM(Table3[[#This Row],[RN Hours (excl. Admin, DON)]:[RN DON Hours]])</f>
        <v>28.027777777777779</v>
      </c>
      <c r="M149" s="3">
        <v>23.319444444444443</v>
      </c>
      <c r="N149" s="3">
        <v>2.2916666666666665</v>
      </c>
      <c r="O149" s="3">
        <v>2.4166666666666665</v>
      </c>
      <c r="P149" s="3">
        <f>SUM(Table3[[#This Row],[LPN Hours (excl. Admin)]:[LPN Admin Hours]])</f>
        <v>24.599999999999998</v>
      </c>
      <c r="Q149" s="3">
        <v>21.56111111111111</v>
      </c>
      <c r="R149" s="3">
        <v>3.0388888888888888</v>
      </c>
      <c r="S149" s="3">
        <f>SUM(Table3[[#This Row],[CNA Hours]], Table3[[#This Row],[NA TR Hours]], Table3[[#This Row],[Med Aide/Tech Hours]])</f>
        <v>62.338333333333331</v>
      </c>
      <c r="T149" s="3">
        <v>62.338333333333331</v>
      </c>
      <c r="U149" s="3">
        <v>0</v>
      </c>
      <c r="V149" s="3">
        <v>0</v>
      </c>
      <c r="W149" s="3">
        <f>SUM(Table3[[#This Row],[RN Hours Contract]:[Med Aide Hours Contract]])</f>
        <v>0</v>
      </c>
      <c r="X149" s="3">
        <v>0</v>
      </c>
      <c r="Y149" s="3">
        <v>0</v>
      </c>
      <c r="Z149" s="3">
        <v>0</v>
      </c>
      <c r="AA149" s="3">
        <v>0</v>
      </c>
      <c r="AB149" s="3">
        <v>0</v>
      </c>
      <c r="AC149" s="3">
        <v>0</v>
      </c>
      <c r="AD149" s="3">
        <v>0</v>
      </c>
      <c r="AE149" s="3">
        <v>0</v>
      </c>
      <c r="AF149" t="s">
        <v>147</v>
      </c>
      <c r="AG149" s="13">
        <v>1</v>
      </c>
      <c r="AQ149"/>
    </row>
    <row r="150" spans="1:43" x14ac:dyDescent="0.2">
      <c r="A150" t="s">
        <v>208</v>
      </c>
      <c r="B150" t="s">
        <v>356</v>
      </c>
      <c r="C150" t="s">
        <v>498</v>
      </c>
      <c r="D150" t="s">
        <v>517</v>
      </c>
      <c r="E150" s="3">
        <v>100.3</v>
      </c>
      <c r="F150" s="3">
        <f>Table3[[#This Row],[Total Hours Nurse Staffing]]/Table3[[#This Row],[MDS Census]]</f>
        <v>3.0091303866179242</v>
      </c>
      <c r="G150" s="3">
        <f>Table3[[#This Row],[Total Direct Care Staff Hours]]/Table3[[#This Row],[MDS Census]]</f>
        <v>2.4908441342638752</v>
      </c>
      <c r="H150" s="3">
        <f>Table3[[#This Row],[Total RN Hours (w/ Admin, DON)]]/Table3[[#This Row],[MDS Census]]</f>
        <v>0.59849008529965653</v>
      </c>
      <c r="I150" s="3">
        <f>Table3[[#This Row],[RN Hours (excl. Admin, DON)]]/Table3[[#This Row],[MDS Census]]</f>
        <v>8.0203832945607623E-2</v>
      </c>
      <c r="J150" s="3">
        <f t="shared" si="2"/>
        <v>301.81577777777778</v>
      </c>
      <c r="K150" s="3">
        <f>SUM(Table3[[#This Row],[RN Hours (excl. Admin, DON)]], Table3[[#This Row],[LPN Hours (excl. Admin)]], Table3[[#This Row],[CNA Hours]], Table3[[#This Row],[NA TR Hours]], Table3[[#This Row],[Med Aide/Tech Hours]])</f>
        <v>249.83166666666668</v>
      </c>
      <c r="L150" s="3">
        <f>SUM(Table3[[#This Row],[RN Hours (excl. Admin, DON)]:[RN DON Hours]])</f>
        <v>60.028555555555549</v>
      </c>
      <c r="M150" s="3">
        <v>8.0444444444444443</v>
      </c>
      <c r="N150" s="3">
        <v>46.684111111111108</v>
      </c>
      <c r="O150" s="3">
        <v>5.3</v>
      </c>
      <c r="P150" s="3">
        <f>SUM(Table3[[#This Row],[LPN Hours (excl. Admin)]:[LPN Admin Hours]])</f>
        <v>69.453444444444443</v>
      </c>
      <c r="Q150" s="3">
        <v>69.453444444444443</v>
      </c>
      <c r="R150" s="3">
        <v>0</v>
      </c>
      <c r="S150" s="3">
        <f>SUM(Table3[[#This Row],[CNA Hours]], Table3[[#This Row],[NA TR Hours]], Table3[[#This Row],[Med Aide/Tech Hours]])</f>
        <v>172.33377777777778</v>
      </c>
      <c r="T150" s="3">
        <v>172.33377777777778</v>
      </c>
      <c r="U150" s="3">
        <v>0</v>
      </c>
      <c r="V150" s="3">
        <v>0</v>
      </c>
      <c r="W150" s="3">
        <f>SUM(Table3[[#This Row],[RN Hours Contract]:[Med Aide Hours Contract]])</f>
        <v>1.2333333333333334</v>
      </c>
      <c r="X150" s="3">
        <v>0</v>
      </c>
      <c r="Y150" s="3">
        <v>0.25555555555555554</v>
      </c>
      <c r="Z150" s="3">
        <v>0</v>
      </c>
      <c r="AA150" s="3">
        <v>0.97777777777777775</v>
      </c>
      <c r="AB150" s="3">
        <v>0</v>
      </c>
      <c r="AC150" s="3">
        <v>0</v>
      </c>
      <c r="AD150" s="3">
        <v>0</v>
      </c>
      <c r="AE150" s="3">
        <v>0</v>
      </c>
      <c r="AF150" t="s">
        <v>148</v>
      </c>
      <c r="AG150" s="13">
        <v>1</v>
      </c>
      <c r="AQ150"/>
    </row>
    <row r="151" spans="1:43" x14ac:dyDescent="0.2">
      <c r="A151" t="s">
        <v>208</v>
      </c>
      <c r="B151" t="s">
        <v>357</v>
      </c>
      <c r="C151" t="s">
        <v>499</v>
      </c>
      <c r="D151" t="s">
        <v>516</v>
      </c>
      <c r="E151" s="3">
        <v>52.166666666666664</v>
      </c>
      <c r="F151" s="3">
        <f>Table3[[#This Row],[Total Hours Nurse Staffing]]/Table3[[#This Row],[MDS Census]]</f>
        <v>5.7793077742279033</v>
      </c>
      <c r="G151" s="3">
        <f>Table3[[#This Row],[Total Direct Care Staff Hours]]/Table3[[#This Row],[MDS Census]]</f>
        <v>5.3473375931842391</v>
      </c>
      <c r="H151" s="3">
        <f>Table3[[#This Row],[Total RN Hours (w/ Admin, DON)]]/Table3[[#This Row],[MDS Census]]</f>
        <v>1.7452822151224709</v>
      </c>
      <c r="I151" s="3">
        <f>Table3[[#This Row],[RN Hours (excl. Admin, DON)]]/Table3[[#This Row],[MDS Census]]</f>
        <v>1.3133120340788071</v>
      </c>
      <c r="J151" s="3">
        <f t="shared" si="2"/>
        <v>301.48722222222227</v>
      </c>
      <c r="K151" s="3">
        <f>SUM(Table3[[#This Row],[RN Hours (excl. Admin, DON)]], Table3[[#This Row],[LPN Hours (excl. Admin)]], Table3[[#This Row],[CNA Hours]], Table3[[#This Row],[NA TR Hours]], Table3[[#This Row],[Med Aide/Tech Hours]])</f>
        <v>278.95277777777778</v>
      </c>
      <c r="L151" s="3">
        <f>SUM(Table3[[#This Row],[RN Hours (excl. Admin, DON)]:[RN DON Hours]])</f>
        <v>91.045555555555566</v>
      </c>
      <c r="M151" s="3">
        <v>68.511111111111106</v>
      </c>
      <c r="N151" s="3">
        <v>17.823333333333352</v>
      </c>
      <c r="O151" s="3">
        <v>4.7111111111111112</v>
      </c>
      <c r="P151" s="3">
        <f>SUM(Table3[[#This Row],[LPN Hours (excl. Admin)]:[LPN Admin Hours]])</f>
        <v>50.088888888888889</v>
      </c>
      <c r="Q151" s="3">
        <v>50.088888888888889</v>
      </c>
      <c r="R151" s="3">
        <v>0</v>
      </c>
      <c r="S151" s="3">
        <f>SUM(Table3[[#This Row],[CNA Hours]], Table3[[#This Row],[NA TR Hours]], Table3[[#This Row],[Med Aide/Tech Hours]])</f>
        <v>160.35277777777779</v>
      </c>
      <c r="T151" s="3">
        <v>160.35277777777779</v>
      </c>
      <c r="U151" s="3">
        <v>0</v>
      </c>
      <c r="V151" s="3">
        <v>0</v>
      </c>
      <c r="W151" s="3">
        <f>SUM(Table3[[#This Row],[RN Hours Contract]:[Med Aide Hours Contract]])</f>
        <v>0</v>
      </c>
      <c r="X151" s="3">
        <v>0</v>
      </c>
      <c r="Y151" s="3">
        <v>0</v>
      </c>
      <c r="Z151" s="3">
        <v>0</v>
      </c>
      <c r="AA151" s="3">
        <v>0</v>
      </c>
      <c r="AB151" s="3">
        <v>0</v>
      </c>
      <c r="AC151" s="3">
        <v>0</v>
      </c>
      <c r="AD151" s="3">
        <v>0</v>
      </c>
      <c r="AE151" s="3">
        <v>0</v>
      </c>
      <c r="AF151" t="s">
        <v>149</v>
      </c>
      <c r="AG151" s="13">
        <v>1</v>
      </c>
      <c r="AQ151"/>
    </row>
    <row r="152" spans="1:43" x14ac:dyDescent="0.2">
      <c r="A152" t="s">
        <v>208</v>
      </c>
      <c r="B152" t="s">
        <v>358</v>
      </c>
      <c r="C152" t="s">
        <v>500</v>
      </c>
      <c r="D152" t="s">
        <v>518</v>
      </c>
      <c r="E152" s="3">
        <v>23.911111111111111</v>
      </c>
      <c r="F152" s="3">
        <f>Table3[[#This Row],[Total Hours Nurse Staffing]]/Table3[[#This Row],[MDS Census]]</f>
        <v>5.4708410780669139</v>
      </c>
      <c r="G152" s="3">
        <f>Table3[[#This Row],[Total Direct Care Staff Hours]]/Table3[[#This Row],[MDS Census]]</f>
        <v>5.1955157992565058</v>
      </c>
      <c r="H152" s="3">
        <f>Table3[[#This Row],[Total RN Hours (w/ Admin, DON)]]/Table3[[#This Row],[MDS Census]]</f>
        <v>2.0559944237918217</v>
      </c>
      <c r="I152" s="3">
        <f>Table3[[#This Row],[RN Hours (excl. Admin, DON)]]/Table3[[#This Row],[MDS Census]]</f>
        <v>1.7806691449814125</v>
      </c>
      <c r="J152" s="3">
        <f t="shared" si="2"/>
        <v>130.81388888888887</v>
      </c>
      <c r="K152" s="3">
        <f>SUM(Table3[[#This Row],[RN Hours (excl. Admin, DON)]], Table3[[#This Row],[LPN Hours (excl. Admin)]], Table3[[#This Row],[CNA Hours]], Table3[[#This Row],[NA TR Hours]], Table3[[#This Row],[Med Aide/Tech Hours]])</f>
        <v>124.23055555555555</v>
      </c>
      <c r="L152" s="3">
        <f>SUM(Table3[[#This Row],[RN Hours (excl. Admin, DON)]:[RN DON Hours]])</f>
        <v>49.161111111111111</v>
      </c>
      <c r="M152" s="3">
        <v>42.577777777777776</v>
      </c>
      <c r="N152" s="3">
        <v>3.5611111111111109</v>
      </c>
      <c r="O152" s="3">
        <v>3.0222222222222221</v>
      </c>
      <c r="P152" s="3">
        <f>SUM(Table3[[#This Row],[LPN Hours (excl. Admin)]:[LPN Admin Hours]])</f>
        <v>20.422222222222221</v>
      </c>
      <c r="Q152" s="3">
        <v>20.422222222222221</v>
      </c>
      <c r="R152" s="3">
        <v>0</v>
      </c>
      <c r="S152" s="3">
        <f>SUM(Table3[[#This Row],[CNA Hours]], Table3[[#This Row],[NA TR Hours]], Table3[[#This Row],[Med Aide/Tech Hours]])</f>
        <v>61.230555555555554</v>
      </c>
      <c r="T152" s="3">
        <v>61.230555555555554</v>
      </c>
      <c r="U152" s="3">
        <v>0</v>
      </c>
      <c r="V152" s="3">
        <v>0</v>
      </c>
      <c r="W152" s="3">
        <f>SUM(Table3[[#This Row],[RN Hours Contract]:[Med Aide Hours Contract]])</f>
        <v>5.8555555555555552</v>
      </c>
      <c r="X152" s="3">
        <v>0.33333333333333331</v>
      </c>
      <c r="Y152" s="3">
        <v>0</v>
      </c>
      <c r="Z152" s="3">
        <v>0</v>
      </c>
      <c r="AA152" s="3">
        <v>5.2722222222222221</v>
      </c>
      <c r="AB152" s="3">
        <v>0</v>
      </c>
      <c r="AC152" s="3">
        <v>0.25</v>
      </c>
      <c r="AD152" s="3">
        <v>0</v>
      </c>
      <c r="AE152" s="3">
        <v>0</v>
      </c>
      <c r="AF152" t="s">
        <v>150</v>
      </c>
      <c r="AG152" s="13">
        <v>1</v>
      </c>
      <c r="AQ152"/>
    </row>
    <row r="153" spans="1:43" x14ac:dyDescent="0.2">
      <c r="A153" t="s">
        <v>208</v>
      </c>
      <c r="B153" t="s">
        <v>359</v>
      </c>
      <c r="C153" t="s">
        <v>453</v>
      </c>
      <c r="D153" t="s">
        <v>518</v>
      </c>
      <c r="E153" s="3">
        <v>49.833333333333336</v>
      </c>
      <c r="F153" s="3">
        <f>Table3[[#This Row],[Total Hours Nurse Staffing]]/Table3[[#This Row],[MDS Census]]</f>
        <v>5.1469074693422519</v>
      </c>
      <c r="G153" s="3">
        <f>Table3[[#This Row],[Total Direct Care Staff Hours]]/Table3[[#This Row],[MDS Census]]</f>
        <v>4.8104459308807126</v>
      </c>
      <c r="H153" s="3">
        <f>Table3[[#This Row],[Total RN Hours (w/ Admin, DON)]]/Table3[[#This Row],[MDS Census]]</f>
        <v>0.98970568561872918</v>
      </c>
      <c r="I153" s="3">
        <f>Table3[[#This Row],[RN Hours (excl. Admin, DON)]]/Table3[[#This Row],[MDS Census]]</f>
        <v>0.80063099219620959</v>
      </c>
      <c r="J153" s="3">
        <f t="shared" si="2"/>
        <v>256.48755555555556</v>
      </c>
      <c r="K153" s="3">
        <f>SUM(Table3[[#This Row],[RN Hours (excl. Admin, DON)]], Table3[[#This Row],[LPN Hours (excl. Admin)]], Table3[[#This Row],[CNA Hours]], Table3[[#This Row],[NA TR Hours]], Table3[[#This Row],[Med Aide/Tech Hours]])</f>
        <v>239.72055555555551</v>
      </c>
      <c r="L153" s="3">
        <f>SUM(Table3[[#This Row],[RN Hours (excl. Admin, DON)]:[RN DON Hours]])</f>
        <v>49.320333333333338</v>
      </c>
      <c r="M153" s="3">
        <v>39.898111111111113</v>
      </c>
      <c r="N153" s="3">
        <v>5.2444444444444445</v>
      </c>
      <c r="O153" s="3">
        <v>4.177777777777778</v>
      </c>
      <c r="P153" s="3">
        <f>SUM(Table3[[#This Row],[LPN Hours (excl. Admin)]:[LPN Admin Hours]])</f>
        <v>44.379888888888885</v>
      </c>
      <c r="Q153" s="3">
        <v>37.035111111111107</v>
      </c>
      <c r="R153" s="3">
        <v>7.3447777777777796</v>
      </c>
      <c r="S153" s="3">
        <f>SUM(Table3[[#This Row],[CNA Hours]], Table3[[#This Row],[NA TR Hours]], Table3[[#This Row],[Med Aide/Tech Hours]])</f>
        <v>162.78733333333332</v>
      </c>
      <c r="T153" s="3">
        <v>114.52677777777778</v>
      </c>
      <c r="U153" s="3">
        <v>0</v>
      </c>
      <c r="V153" s="3">
        <v>48.260555555555534</v>
      </c>
      <c r="W153" s="3">
        <f>SUM(Table3[[#This Row],[RN Hours Contract]:[Med Aide Hours Contract]])</f>
        <v>46.465888888888891</v>
      </c>
      <c r="X153" s="3">
        <v>7.0147777777777787</v>
      </c>
      <c r="Y153" s="3">
        <v>0</v>
      </c>
      <c r="Z153" s="3">
        <v>0</v>
      </c>
      <c r="AA153" s="3">
        <v>1.9277777777777778</v>
      </c>
      <c r="AB153" s="3">
        <v>0</v>
      </c>
      <c r="AC153" s="3">
        <v>37.523333333333333</v>
      </c>
      <c r="AD153" s="3">
        <v>0</v>
      </c>
      <c r="AE153" s="3">
        <v>0</v>
      </c>
      <c r="AF153" t="s">
        <v>151</v>
      </c>
      <c r="AG153" s="13">
        <v>1</v>
      </c>
      <c r="AQ153"/>
    </row>
    <row r="154" spans="1:43" x14ac:dyDescent="0.2">
      <c r="A154" t="s">
        <v>208</v>
      </c>
      <c r="B154" t="s">
        <v>360</v>
      </c>
      <c r="C154" t="s">
        <v>466</v>
      </c>
      <c r="D154" t="s">
        <v>518</v>
      </c>
      <c r="E154" s="3">
        <v>102.91111111111111</v>
      </c>
      <c r="F154" s="3">
        <f>Table3[[#This Row],[Total Hours Nurse Staffing]]/Table3[[#This Row],[MDS Census]]</f>
        <v>3.6754847765061545</v>
      </c>
      <c r="G154" s="3">
        <f>Table3[[#This Row],[Total Direct Care Staff Hours]]/Table3[[#This Row],[MDS Census]]</f>
        <v>3.5160699632908661</v>
      </c>
      <c r="H154" s="3">
        <f>Table3[[#This Row],[Total RN Hours (w/ Admin, DON)]]/Table3[[#This Row],[MDS Census]]</f>
        <v>0.53139170805441593</v>
      </c>
      <c r="I154" s="3">
        <f>Table3[[#This Row],[RN Hours (excl. Admin, DON)]]/Table3[[#This Row],[MDS Census]]</f>
        <v>0.37197689483912766</v>
      </c>
      <c r="J154" s="3">
        <f t="shared" si="2"/>
        <v>378.24822222222224</v>
      </c>
      <c r="K154" s="3">
        <f>SUM(Table3[[#This Row],[RN Hours (excl. Admin, DON)]], Table3[[#This Row],[LPN Hours (excl. Admin)]], Table3[[#This Row],[CNA Hours]], Table3[[#This Row],[NA TR Hours]], Table3[[#This Row],[Med Aide/Tech Hours]])</f>
        <v>361.84266666666667</v>
      </c>
      <c r="L154" s="3">
        <f>SUM(Table3[[#This Row],[RN Hours (excl. Admin, DON)]:[RN DON Hours]])</f>
        <v>54.686111111111117</v>
      </c>
      <c r="M154" s="3">
        <v>38.280555555555559</v>
      </c>
      <c r="N154" s="3">
        <v>14.655555555555555</v>
      </c>
      <c r="O154" s="3">
        <v>1.75</v>
      </c>
      <c r="P154" s="3">
        <f>SUM(Table3[[#This Row],[LPN Hours (excl. Admin)]:[LPN Admin Hours]])</f>
        <v>100.96111111111111</v>
      </c>
      <c r="Q154" s="3">
        <v>100.96111111111111</v>
      </c>
      <c r="R154" s="3">
        <v>0</v>
      </c>
      <c r="S154" s="3">
        <f>SUM(Table3[[#This Row],[CNA Hours]], Table3[[#This Row],[NA TR Hours]], Table3[[#This Row],[Med Aide/Tech Hours]])</f>
        <v>222.601</v>
      </c>
      <c r="T154" s="3">
        <v>222.601</v>
      </c>
      <c r="U154" s="3">
        <v>0</v>
      </c>
      <c r="V154" s="3">
        <v>0</v>
      </c>
      <c r="W154" s="3">
        <f>SUM(Table3[[#This Row],[RN Hours Contract]:[Med Aide Hours Contract]])</f>
        <v>15.137111111111111</v>
      </c>
      <c r="X154" s="3">
        <v>0</v>
      </c>
      <c r="Y154" s="3">
        <v>2.7111111111111112</v>
      </c>
      <c r="Z154" s="3">
        <v>0</v>
      </c>
      <c r="AA154" s="3">
        <v>0</v>
      </c>
      <c r="AB154" s="3">
        <v>0</v>
      </c>
      <c r="AC154" s="3">
        <v>12.425999999999998</v>
      </c>
      <c r="AD154" s="3">
        <v>0</v>
      </c>
      <c r="AE154" s="3">
        <v>0</v>
      </c>
      <c r="AF154" t="s">
        <v>152</v>
      </c>
      <c r="AG154" s="13">
        <v>1</v>
      </c>
      <c r="AQ154"/>
    </row>
    <row r="155" spans="1:43" x14ac:dyDescent="0.2">
      <c r="A155" t="s">
        <v>208</v>
      </c>
      <c r="B155" t="s">
        <v>361</v>
      </c>
      <c r="C155" t="s">
        <v>501</v>
      </c>
      <c r="D155" t="s">
        <v>517</v>
      </c>
      <c r="E155" s="3">
        <v>65.37777777777778</v>
      </c>
      <c r="F155" s="3">
        <f>Table3[[#This Row],[Total Hours Nurse Staffing]]/Table3[[#This Row],[MDS Census]]</f>
        <v>4.5538069340584633</v>
      </c>
      <c r="G155" s="3">
        <f>Table3[[#This Row],[Total Direct Care Staff Hours]]/Table3[[#This Row],[MDS Census]]</f>
        <v>4.0965499660095173</v>
      </c>
      <c r="H155" s="3">
        <f>Table3[[#This Row],[Total RN Hours (w/ Admin, DON)]]/Table3[[#This Row],[MDS Census]]</f>
        <v>0.77584976206662126</v>
      </c>
      <c r="I155" s="3">
        <f>Table3[[#This Row],[RN Hours (excl. Admin, DON)]]/Table3[[#This Row],[MDS Census]]</f>
        <v>0.49355880353501014</v>
      </c>
      <c r="J155" s="3">
        <f t="shared" si="2"/>
        <v>297.71777777777777</v>
      </c>
      <c r="K155" s="3">
        <f>SUM(Table3[[#This Row],[RN Hours (excl. Admin, DON)]], Table3[[#This Row],[LPN Hours (excl. Admin)]], Table3[[#This Row],[CNA Hours]], Table3[[#This Row],[NA TR Hours]], Table3[[#This Row],[Med Aide/Tech Hours]])</f>
        <v>267.82333333333332</v>
      </c>
      <c r="L155" s="3">
        <f>SUM(Table3[[#This Row],[RN Hours (excl. Admin, DON)]:[RN DON Hours]])</f>
        <v>50.723333333333329</v>
      </c>
      <c r="M155" s="3">
        <v>32.267777777777773</v>
      </c>
      <c r="N155" s="3">
        <v>15.091666666666667</v>
      </c>
      <c r="O155" s="3">
        <v>3.3638888888888889</v>
      </c>
      <c r="P155" s="3">
        <f>SUM(Table3[[#This Row],[LPN Hours (excl. Admin)]:[LPN Admin Hours]])</f>
        <v>66.144444444444446</v>
      </c>
      <c r="Q155" s="3">
        <v>54.705555555555556</v>
      </c>
      <c r="R155" s="3">
        <v>11.438888888888888</v>
      </c>
      <c r="S155" s="3">
        <f>SUM(Table3[[#This Row],[CNA Hours]], Table3[[#This Row],[NA TR Hours]], Table3[[#This Row],[Med Aide/Tech Hours]])</f>
        <v>180.85</v>
      </c>
      <c r="T155" s="3">
        <v>180.85</v>
      </c>
      <c r="U155" s="3">
        <v>0</v>
      </c>
      <c r="V155" s="3">
        <v>0</v>
      </c>
      <c r="W155" s="3">
        <f>SUM(Table3[[#This Row],[RN Hours Contract]:[Med Aide Hours Contract]])</f>
        <v>19.255555555555553</v>
      </c>
      <c r="X155" s="3">
        <v>8.8888888888888892E-2</v>
      </c>
      <c r="Y155" s="3">
        <v>0</v>
      </c>
      <c r="Z155" s="3">
        <v>0</v>
      </c>
      <c r="AA155" s="3">
        <v>8.8388888888888886</v>
      </c>
      <c r="AB155" s="3">
        <v>0</v>
      </c>
      <c r="AC155" s="3">
        <v>10.327777777777778</v>
      </c>
      <c r="AD155" s="3">
        <v>0</v>
      </c>
      <c r="AE155" s="3">
        <v>0</v>
      </c>
      <c r="AF155" t="s">
        <v>153</v>
      </c>
      <c r="AG155" s="13">
        <v>1</v>
      </c>
      <c r="AQ155"/>
    </row>
    <row r="156" spans="1:43" x14ac:dyDescent="0.2">
      <c r="A156" t="s">
        <v>208</v>
      </c>
      <c r="B156" t="s">
        <v>362</v>
      </c>
      <c r="C156" t="s">
        <v>432</v>
      </c>
      <c r="D156" t="s">
        <v>516</v>
      </c>
      <c r="E156" s="3">
        <v>96.2</v>
      </c>
      <c r="F156" s="3">
        <f>Table3[[#This Row],[Total Hours Nurse Staffing]]/Table3[[#This Row],[MDS Census]]</f>
        <v>3.0549203049203046</v>
      </c>
      <c r="G156" s="3">
        <f>Table3[[#This Row],[Total Direct Care Staff Hours]]/Table3[[#This Row],[MDS Census]]</f>
        <v>2.8802841302841302</v>
      </c>
      <c r="H156" s="3">
        <f>Table3[[#This Row],[Total RN Hours (w/ Admin, DON)]]/Table3[[#This Row],[MDS Census]]</f>
        <v>0.40832178332178326</v>
      </c>
      <c r="I156" s="3">
        <f>Table3[[#This Row],[RN Hours (excl. Admin, DON)]]/Table3[[#This Row],[MDS Census]]</f>
        <v>0.28363940863940862</v>
      </c>
      <c r="J156" s="3">
        <f t="shared" si="2"/>
        <v>293.88333333333333</v>
      </c>
      <c r="K156" s="3">
        <f>SUM(Table3[[#This Row],[RN Hours (excl. Admin, DON)]], Table3[[#This Row],[LPN Hours (excl. Admin)]], Table3[[#This Row],[CNA Hours]], Table3[[#This Row],[NA TR Hours]], Table3[[#This Row],[Med Aide/Tech Hours]])</f>
        <v>277.08333333333331</v>
      </c>
      <c r="L156" s="3">
        <f>SUM(Table3[[#This Row],[RN Hours (excl. Admin, DON)]:[RN DON Hours]])</f>
        <v>39.280555555555551</v>
      </c>
      <c r="M156" s="3">
        <v>27.286111111111111</v>
      </c>
      <c r="N156" s="3">
        <v>7.1944444444444446</v>
      </c>
      <c r="O156" s="3">
        <v>4.8</v>
      </c>
      <c r="P156" s="3">
        <f>SUM(Table3[[#This Row],[LPN Hours (excl. Admin)]:[LPN Admin Hours]])</f>
        <v>66.95</v>
      </c>
      <c r="Q156" s="3">
        <v>62.144444444444446</v>
      </c>
      <c r="R156" s="3">
        <v>4.8055555555555554</v>
      </c>
      <c r="S156" s="3">
        <f>SUM(Table3[[#This Row],[CNA Hours]], Table3[[#This Row],[NA TR Hours]], Table3[[#This Row],[Med Aide/Tech Hours]])</f>
        <v>187.65277777777777</v>
      </c>
      <c r="T156" s="3">
        <v>187.65277777777777</v>
      </c>
      <c r="U156" s="3">
        <v>0</v>
      </c>
      <c r="V156" s="3">
        <v>0</v>
      </c>
      <c r="W156" s="3">
        <f>SUM(Table3[[#This Row],[RN Hours Contract]:[Med Aide Hours Contract]])</f>
        <v>0</v>
      </c>
      <c r="X156" s="3">
        <v>0</v>
      </c>
      <c r="Y156" s="3">
        <v>0</v>
      </c>
      <c r="Z156" s="3">
        <v>0</v>
      </c>
      <c r="AA156" s="3">
        <v>0</v>
      </c>
      <c r="AB156" s="3">
        <v>0</v>
      </c>
      <c r="AC156" s="3">
        <v>0</v>
      </c>
      <c r="AD156" s="3">
        <v>0</v>
      </c>
      <c r="AE156" s="3">
        <v>0</v>
      </c>
      <c r="AF156" t="s">
        <v>154</v>
      </c>
      <c r="AG156" s="13">
        <v>1</v>
      </c>
      <c r="AQ156"/>
    </row>
    <row r="157" spans="1:43" x14ac:dyDescent="0.2">
      <c r="A157" t="s">
        <v>208</v>
      </c>
      <c r="B157" t="s">
        <v>363</v>
      </c>
      <c r="C157" t="s">
        <v>472</v>
      </c>
      <c r="D157" t="s">
        <v>518</v>
      </c>
      <c r="E157" s="3">
        <v>109.83333333333333</v>
      </c>
      <c r="F157" s="3">
        <f>Table3[[#This Row],[Total Hours Nurse Staffing]]/Table3[[#This Row],[MDS Census]]</f>
        <v>4.1116702073849272</v>
      </c>
      <c r="G157" s="3">
        <f>Table3[[#This Row],[Total Direct Care Staff Hours]]/Table3[[#This Row],[MDS Census]]</f>
        <v>3.7653626707132024</v>
      </c>
      <c r="H157" s="3">
        <f>Table3[[#This Row],[Total RN Hours (w/ Admin, DON)]]/Table3[[#This Row],[MDS Census]]</f>
        <v>0.80105918057663117</v>
      </c>
      <c r="I157" s="3">
        <f>Table3[[#This Row],[RN Hours (excl. Admin, DON)]]/Table3[[#This Row],[MDS Census]]</f>
        <v>0.45475164390490647</v>
      </c>
      <c r="J157" s="3">
        <f t="shared" si="2"/>
        <v>451.59844444444445</v>
      </c>
      <c r="K157" s="3">
        <f>SUM(Table3[[#This Row],[RN Hours (excl. Admin, DON)]], Table3[[#This Row],[LPN Hours (excl. Admin)]], Table3[[#This Row],[CNA Hours]], Table3[[#This Row],[NA TR Hours]], Table3[[#This Row],[Med Aide/Tech Hours]])</f>
        <v>413.56233333333336</v>
      </c>
      <c r="L157" s="3">
        <f>SUM(Table3[[#This Row],[RN Hours (excl. Admin, DON)]:[RN DON Hours]])</f>
        <v>87.98299999999999</v>
      </c>
      <c r="M157" s="3">
        <v>49.946888888888893</v>
      </c>
      <c r="N157" s="3">
        <v>32.880555555555553</v>
      </c>
      <c r="O157" s="3">
        <v>5.1555555555555559</v>
      </c>
      <c r="P157" s="3">
        <f>SUM(Table3[[#This Row],[LPN Hours (excl. Admin)]:[LPN Admin Hours]])</f>
        <v>85.821222222222218</v>
      </c>
      <c r="Q157" s="3">
        <v>85.821222222222218</v>
      </c>
      <c r="R157" s="3">
        <v>0</v>
      </c>
      <c r="S157" s="3">
        <f>SUM(Table3[[#This Row],[CNA Hours]], Table3[[#This Row],[NA TR Hours]], Table3[[#This Row],[Med Aide/Tech Hours]])</f>
        <v>277.79422222222223</v>
      </c>
      <c r="T157" s="3">
        <v>277.79422222222223</v>
      </c>
      <c r="U157" s="3">
        <v>0</v>
      </c>
      <c r="V157" s="3">
        <v>0</v>
      </c>
      <c r="W157" s="3">
        <f>SUM(Table3[[#This Row],[RN Hours Contract]:[Med Aide Hours Contract]])</f>
        <v>0</v>
      </c>
      <c r="X157" s="3">
        <v>0</v>
      </c>
      <c r="Y157" s="3">
        <v>0</v>
      </c>
      <c r="Z157" s="3">
        <v>0</v>
      </c>
      <c r="AA157" s="3">
        <v>0</v>
      </c>
      <c r="AB157" s="3">
        <v>0</v>
      </c>
      <c r="AC157" s="3">
        <v>0</v>
      </c>
      <c r="AD157" s="3">
        <v>0</v>
      </c>
      <c r="AE157" s="3">
        <v>0</v>
      </c>
      <c r="AF157" t="s">
        <v>155</v>
      </c>
      <c r="AG157" s="13">
        <v>1</v>
      </c>
      <c r="AQ157"/>
    </row>
    <row r="158" spans="1:43" x14ac:dyDescent="0.2">
      <c r="A158" t="s">
        <v>208</v>
      </c>
      <c r="B158" t="s">
        <v>364</v>
      </c>
      <c r="C158" t="s">
        <v>451</v>
      </c>
      <c r="D158" t="s">
        <v>517</v>
      </c>
      <c r="E158" s="3">
        <v>46.633333333333333</v>
      </c>
      <c r="F158" s="3">
        <f>Table3[[#This Row],[Total Hours Nurse Staffing]]/Table3[[#This Row],[MDS Census]]</f>
        <v>3.8881343817012151</v>
      </c>
      <c r="G158" s="3">
        <f>Table3[[#This Row],[Total Direct Care Staff Hours]]/Table3[[#This Row],[MDS Census]]</f>
        <v>3.5789254229211345</v>
      </c>
      <c r="H158" s="3">
        <f>Table3[[#This Row],[Total RN Hours (w/ Admin, DON)]]/Table3[[#This Row],[MDS Census]]</f>
        <v>0.87348105789849895</v>
      </c>
      <c r="I158" s="3">
        <f>Table3[[#This Row],[RN Hours (excl. Admin, DON)]]/Table3[[#This Row],[MDS Census]]</f>
        <v>0.66672623302358824</v>
      </c>
      <c r="J158" s="3">
        <f t="shared" si="2"/>
        <v>181.31666666666666</v>
      </c>
      <c r="K158" s="3">
        <f>SUM(Table3[[#This Row],[RN Hours (excl. Admin, DON)]], Table3[[#This Row],[LPN Hours (excl. Admin)]], Table3[[#This Row],[CNA Hours]], Table3[[#This Row],[NA TR Hours]], Table3[[#This Row],[Med Aide/Tech Hours]])</f>
        <v>166.89722222222224</v>
      </c>
      <c r="L158" s="3">
        <f>SUM(Table3[[#This Row],[RN Hours (excl. Admin, DON)]:[RN DON Hours]])</f>
        <v>40.733333333333334</v>
      </c>
      <c r="M158" s="3">
        <v>31.091666666666665</v>
      </c>
      <c r="N158" s="3">
        <v>4.2027777777777775</v>
      </c>
      <c r="O158" s="3">
        <v>5.4388888888888891</v>
      </c>
      <c r="P158" s="3">
        <f>SUM(Table3[[#This Row],[LPN Hours (excl. Admin)]:[LPN Admin Hours]])</f>
        <v>36.133333333333333</v>
      </c>
      <c r="Q158" s="3">
        <v>31.355555555555554</v>
      </c>
      <c r="R158" s="3">
        <v>4.7777777777777777</v>
      </c>
      <c r="S158" s="3">
        <f>SUM(Table3[[#This Row],[CNA Hours]], Table3[[#This Row],[NA TR Hours]], Table3[[#This Row],[Med Aide/Tech Hours]])</f>
        <v>104.45</v>
      </c>
      <c r="T158" s="3">
        <v>104.45</v>
      </c>
      <c r="U158" s="3">
        <v>0</v>
      </c>
      <c r="V158" s="3">
        <v>0</v>
      </c>
      <c r="W158" s="3">
        <f>SUM(Table3[[#This Row],[RN Hours Contract]:[Med Aide Hours Contract]])</f>
        <v>24.980555555555554</v>
      </c>
      <c r="X158" s="3">
        <v>0</v>
      </c>
      <c r="Y158" s="3">
        <v>0</v>
      </c>
      <c r="Z158" s="3">
        <v>0</v>
      </c>
      <c r="AA158" s="3">
        <v>0</v>
      </c>
      <c r="AB158" s="3">
        <v>0</v>
      </c>
      <c r="AC158" s="3">
        <v>24.980555555555554</v>
      </c>
      <c r="AD158" s="3">
        <v>0</v>
      </c>
      <c r="AE158" s="3">
        <v>0</v>
      </c>
      <c r="AF158" t="s">
        <v>156</v>
      </c>
      <c r="AG158" s="13">
        <v>1</v>
      </c>
      <c r="AQ158"/>
    </row>
    <row r="159" spans="1:43" x14ac:dyDescent="0.2">
      <c r="A159" t="s">
        <v>208</v>
      </c>
      <c r="B159" t="s">
        <v>365</v>
      </c>
      <c r="C159" t="s">
        <v>502</v>
      </c>
      <c r="D159" t="s">
        <v>521</v>
      </c>
      <c r="E159" s="3">
        <v>101.82222222222222</v>
      </c>
      <c r="F159" s="3">
        <f>Table3[[#This Row],[Total Hours Nurse Staffing]]/Table3[[#This Row],[MDS Census]]</f>
        <v>3.8670122217372325</v>
      </c>
      <c r="G159" s="3">
        <f>Table3[[#This Row],[Total Direct Care Staff Hours]]/Table3[[#This Row],[MDS Census]]</f>
        <v>3.3506711043212576</v>
      </c>
      <c r="H159" s="3">
        <f>Table3[[#This Row],[Total RN Hours (w/ Admin, DON)]]/Table3[[#This Row],[MDS Census]]</f>
        <v>1.3723865124399826</v>
      </c>
      <c r="I159" s="3">
        <f>Table3[[#This Row],[RN Hours (excl. Admin, DON)]]/Table3[[#This Row],[MDS Census]]</f>
        <v>0.91559908336970741</v>
      </c>
      <c r="J159" s="3">
        <f t="shared" si="2"/>
        <v>393.74777777777774</v>
      </c>
      <c r="K159" s="3">
        <f>SUM(Table3[[#This Row],[RN Hours (excl. Admin, DON)]], Table3[[#This Row],[LPN Hours (excl. Admin)]], Table3[[#This Row],[CNA Hours]], Table3[[#This Row],[NA TR Hours]], Table3[[#This Row],[Med Aide/Tech Hours]])</f>
        <v>341.17277777777781</v>
      </c>
      <c r="L159" s="3">
        <f>SUM(Table3[[#This Row],[RN Hours (excl. Admin, DON)]:[RN DON Hours]])</f>
        <v>139.73944444444444</v>
      </c>
      <c r="M159" s="3">
        <v>93.228333333333325</v>
      </c>
      <c r="N159" s="3">
        <v>41.711111111111109</v>
      </c>
      <c r="O159" s="3">
        <v>4.8</v>
      </c>
      <c r="P159" s="3">
        <f>SUM(Table3[[#This Row],[LPN Hours (excl. Admin)]:[LPN Admin Hours]])</f>
        <v>57.705555555555556</v>
      </c>
      <c r="Q159" s="3">
        <v>51.641666666666666</v>
      </c>
      <c r="R159" s="3">
        <v>6.0638888888888891</v>
      </c>
      <c r="S159" s="3">
        <f>SUM(Table3[[#This Row],[CNA Hours]], Table3[[#This Row],[NA TR Hours]], Table3[[#This Row],[Med Aide/Tech Hours]])</f>
        <v>196.30277777777778</v>
      </c>
      <c r="T159" s="3">
        <v>196.30277777777778</v>
      </c>
      <c r="U159" s="3">
        <v>0</v>
      </c>
      <c r="V159" s="3">
        <v>0</v>
      </c>
      <c r="W159" s="3">
        <f>SUM(Table3[[#This Row],[RN Hours Contract]:[Med Aide Hours Contract]])</f>
        <v>0</v>
      </c>
      <c r="X159" s="3">
        <v>0</v>
      </c>
      <c r="Y159" s="3">
        <v>0</v>
      </c>
      <c r="Z159" s="3">
        <v>0</v>
      </c>
      <c r="AA159" s="3">
        <v>0</v>
      </c>
      <c r="AB159" s="3">
        <v>0</v>
      </c>
      <c r="AC159" s="3">
        <v>0</v>
      </c>
      <c r="AD159" s="3">
        <v>0</v>
      </c>
      <c r="AE159" s="3">
        <v>0</v>
      </c>
      <c r="AF159" t="s">
        <v>157</v>
      </c>
      <c r="AG159" s="13">
        <v>1</v>
      </c>
      <c r="AQ159"/>
    </row>
    <row r="160" spans="1:43" x14ac:dyDescent="0.2">
      <c r="A160" t="s">
        <v>208</v>
      </c>
      <c r="B160" t="s">
        <v>366</v>
      </c>
      <c r="C160" t="s">
        <v>436</v>
      </c>
      <c r="D160" t="s">
        <v>518</v>
      </c>
      <c r="E160" s="3">
        <v>85.333333333333329</v>
      </c>
      <c r="F160" s="3">
        <f>Table3[[#This Row],[Total Hours Nurse Staffing]]/Table3[[#This Row],[MDS Census]]</f>
        <v>3.5674869791666666</v>
      </c>
      <c r="G160" s="3">
        <f>Table3[[#This Row],[Total Direct Care Staff Hours]]/Table3[[#This Row],[MDS Census]]</f>
        <v>3.2505598958333337</v>
      </c>
      <c r="H160" s="3">
        <f>Table3[[#This Row],[Total RN Hours (w/ Admin, DON)]]/Table3[[#This Row],[MDS Census]]</f>
        <v>0.70839843749999998</v>
      </c>
      <c r="I160" s="3">
        <f>Table3[[#This Row],[RN Hours (excl. Admin, DON)]]/Table3[[#This Row],[MDS Census]]</f>
        <v>0.4560546875</v>
      </c>
      <c r="J160" s="3">
        <f t="shared" si="2"/>
        <v>304.42555555555555</v>
      </c>
      <c r="K160" s="3">
        <f>SUM(Table3[[#This Row],[RN Hours (excl. Admin, DON)]], Table3[[#This Row],[LPN Hours (excl. Admin)]], Table3[[#This Row],[CNA Hours]], Table3[[#This Row],[NA TR Hours]], Table3[[#This Row],[Med Aide/Tech Hours]])</f>
        <v>277.38111111111112</v>
      </c>
      <c r="L160" s="3">
        <f>SUM(Table3[[#This Row],[RN Hours (excl. Admin, DON)]:[RN DON Hours]])</f>
        <v>60.449999999999996</v>
      </c>
      <c r="M160" s="3">
        <v>38.916666666666664</v>
      </c>
      <c r="N160" s="3">
        <v>16.022222222222222</v>
      </c>
      <c r="O160" s="3">
        <v>5.5111111111111111</v>
      </c>
      <c r="P160" s="3">
        <f>SUM(Table3[[#This Row],[LPN Hours (excl. Admin)]:[LPN Admin Hours]])</f>
        <v>83.983888888888885</v>
      </c>
      <c r="Q160" s="3">
        <v>78.472777777777779</v>
      </c>
      <c r="R160" s="3">
        <v>5.5111111111111111</v>
      </c>
      <c r="S160" s="3">
        <f>SUM(Table3[[#This Row],[CNA Hours]], Table3[[#This Row],[NA TR Hours]], Table3[[#This Row],[Med Aide/Tech Hours]])</f>
        <v>159.99166666666667</v>
      </c>
      <c r="T160" s="3">
        <v>159.99166666666667</v>
      </c>
      <c r="U160" s="3">
        <v>0</v>
      </c>
      <c r="V160" s="3">
        <v>0</v>
      </c>
      <c r="W160" s="3">
        <f>SUM(Table3[[#This Row],[RN Hours Contract]:[Med Aide Hours Contract]])</f>
        <v>2.8138888888888891</v>
      </c>
      <c r="X160" s="3">
        <v>0</v>
      </c>
      <c r="Y160" s="3">
        <v>0.9555555555555556</v>
      </c>
      <c r="Z160" s="3">
        <v>0</v>
      </c>
      <c r="AA160" s="3">
        <v>0.51388888888888884</v>
      </c>
      <c r="AB160" s="3">
        <v>0</v>
      </c>
      <c r="AC160" s="3">
        <v>1.3444444444444446</v>
      </c>
      <c r="AD160" s="3">
        <v>0</v>
      </c>
      <c r="AE160" s="3">
        <v>0</v>
      </c>
      <c r="AF160" t="s">
        <v>158</v>
      </c>
      <c r="AG160" s="13">
        <v>1</v>
      </c>
      <c r="AQ160"/>
    </row>
    <row r="161" spans="1:43" x14ac:dyDescent="0.2">
      <c r="A161" t="s">
        <v>208</v>
      </c>
      <c r="B161" t="s">
        <v>367</v>
      </c>
      <c r="C161" t="s">
        <v>503</v>
      </c>
      <c r="D161" t="s">
        <v>517</v>
      </c>
      <c r="E161" s="3">
        <v>103.17777777777778</v>
      </c>
      <c r="F161" s="3">
        <f>Table3[[#This Row],[Total Hours Nurse Staffing]]/Table3[[#This Row],[MDS Census]]</f>
        <v>4.6667197932371316</v>
      </c>
      <c r="G161" s="3">
        <f>Table3[[#This Row],[Total Direct Care Staff Hours]]/Table3[[#This Row],[MDS Census]]</f>
        <v>4.2424886926556109</v>
      </c>
      <c r="H161" s="3">
        <f>Table3[[#This Row],[Total RN Hours (w/ Admin, DON)]]/Table3[[#This Row],[MDS Census]]</f>
        <v>0.8324606935171226</v>
      </c>
      <c r="I161" s="3">
        <f>Table3[[#This Row],[RN Hours (excl. Admin, DON)]]/Table3[[#This Row],[MDS Census]]</f>
        <v>0.40822959293560201</v>
      </c>
      <c r="J161" s="3">
        <f t="shared" si="2"/>
        <v>481.50177777777782</v>
      </c>
      <c r="K161" s="3">
        <f>SUM(Table3[[#This Row],[RN Hours (excl. Admin, DON)]], Table3[[#This Row],[LPN Hours (excl. Admin)]], Table3[[#This Row],[CNA Hours]], Table3[[#This Row],[NA TR Hours]], Table3[[#This Row],[Med Aide/Tech Hours]])</f>
        <v>437.73055555555561</v>
      </c>
      <c r="L161" s="3">
        <f>SUM(Table3[[#This Row],[RN Hours (excl. Admin, DON)]:[RN DON Hours]])</f>
        <v>85.891444444444446</v>
      </c>
      <c r="M161" s="3">
        <v>42.120222222222225</v>
      </c>
      <c r="N161" s="3">
        <v>38.179555555555552</v>
      </c>
      <c r="O161" s="3">
        <v>5.5916666666666668</v>
      </c>
      <c r="P161" s="3">
        <f>SUM(Table3[[#This Row],[LPN Hours (excl. Admin)]:[LPN Admin Hours]])</f>
        <v>50.515000000000001</v>
      </c>
      <c r="Q161" s="3">
        <v>50.515000000000001</v>
      </c>
      <c r="R161" s="3">
        <v>0</v>
      </c>
      <c r="S161" s="3">
        <f>SUM(Table3[[#This Row],[CNA Hours]], Table3[[#This Row],[NA TR Hours]], Table3[[#This Row],[Med Aide/Tech Hours]])</f>
        <v>345.09533333333337</v>
      </c>
      <c r="T161" s="3">
        <v>345.09533333333337</v>
      </c>
      <c r="U161" s="3">
        <v>0</v>
      </c>
      <c r="V161" s="3">
        <v>0</v>
      </c>
      <c r="W161" s="3">
        <f>SUM(Table3[[#This Row],[RN Hours Contract]:[Med Aide Hours Contract]])</f>
        <v>0</v>
      </c>
      <c r="X161" s="3">
        <v>0</v>
      </c>
      <c r="Y161" s="3">
        <v>0</v>
      </c>
      <c r="Z161" s="3">
        <v>0</v>
      </c>
      <c r="AA161" s="3">
        <v>0</v>
      </c>
      <c r="AB161" s="3">
        <v>0</v>
      </c>
      <c r="AC161" s="3">
        <v>0</v>
      </c>
      <c r="AD161" s="3">
        <v>0</v>
      </c>
      <c r="AE161" s="3">
        <v>0</v>
      </c>
      <c r="AF161" t="s">
        <v>159</v>
      </c>
      <c r="AG161" s="13">
        <v>1</v>
      </c>
      <c r="AQ161"/>
    </row>
    <row r="162" spans="1:43" x14ac:dyDescent="0.2">
      <c r="A162" t="s">
        <v>208</v>
      </c>
      <c r="B162" t="s">
        <v>368</v>
      </c>
      <c r="C162" t="s">
        <v>504</v>
      </c>
      <c r="D162" t="s">
        <v>522</v>
      </c>
      <c r="E162" s="3">
        <v>67.24444444444444</v>
      </c>
      <c r="F162" s="3">
        <f>Table3[[#This Row],[Total Hours Nurse Staffing]]/Table3[[#This Row],[MDS Census]]</f>
        <v>3.6275198281559815</v>
      </c>
      <c r="G162" s="3">
        <f>Table3[[#This Row],[Total Direct Care Staff Hours]]/Table3[[#This Row],[MDS Census]]</f>
        <v>2.9392762723066759</v>
      </c>
      <c r="H162" s="3">
        <f>Table3[[#This Row],[Total RN Hours (w/ Admin, DON)]]/Table3[[#This Row],[MDS Census]]</f>
        <v>0.72847818902842043</v>
      </c>
      <c r="I162" s="3">
        <f>Table3[[#This Row],[RN Hours (excl. Admin, DON)]]/Table3[[#This Row],[MDS Census]]</f>
        <v>0.11636649041639129</v>
      </c>
      <c r="J162" s="3">
        <f t="shared" si="2"/>
        <v>243.93055555555554</v>
      </c>
      <c r="K162" s="3">
        <f>SUM(Table3[[#This Row],[RN Hours (excl. Admin, DON)]], Table3[[#This Row],[LPN Hours (excl. Admin)]], Table3[[#This Row],[CNA Hours]], Table3[[#This Row],[NA TR Hours]], Table3[[#This Row],[Med Aide/Tech Hours]])</f>
        <v>197.65</v>
      </c>
      <c r="L162" s="3">
        <f>SUM(Table3[[#This Row],[RN Hours (excl. Admin, DON)]:[RN DON Hours]])</f>
        <v>48.986111111111114</v>
      </c>
      <c r="M162" s="3">
        <v>7.8250000000000002</v>
      </c>
      <c r="N162" s="3">
        <v>32.488888888888887</v>
      </c>
      <c r="O162" s="3">
        <v>8.6722222222222225</v>
      </c>
      <c r="P162" s="3">
        <f>SUM(Table3[[#This Row],[LPN Hours (excl. Admin)]:[LPN Admin Hours]])</f>
        <v>52.613888888888894</v>
      </c>
      <c r="Q162" s="3">
        <v>47.494444444444447</v>
      </c>
      <c r="R162" s="3">
        <v>5.1194444444444445</v>
      </c>
      <c r="S162" s="3">
        <f>SUM(Table3[[#This Row],[CNA Hours]], Table3[[#This Row],[NA TR Hours]], Table3[[#This Row],[Med Aide/Tech Hours]])</f>
        <v>142.33055555555555</v>
      </c>
      <c r="T162" s="3">
        <v>142.33055555555555</v>
      </c>
      <c r="U162" s="3">
        <v>0</v>
      </c>
      <c r="V162" s="3">
        <v>0</v>
      </c>
      <c r="W162" s="3">
        <f>SUM(Table3[[#This Row],[RN Hours Contract]:[Med Aide Hours Contract]])</f>
        <v>47.541666666666671</v>
      </c>
      <c r="X162" s="3">
        <v>6.8972222222222221</v>
      </c>
      <c r="Y162" s="3">
        <v>0</v>
      </c>
      <c r="Z162" s="3">
        <v>0</v>
      </c>
      <c r="AA162" s="3">
        <v>12.15</v>
      </c>
      <c r="AB162" s="3">
        <v>0</v>
      </c>
      <c r="AC162" s="3">
        <v>28.494444444444444</v>
      </c>
      <c r="AD162" s="3">
        <v>0</v>
      </c>
      <c r="AE162" s="3">
        <v>0</v>
      </c>
      <c r="AF162" t="s">
        <v>160</v>
      </c>
      <c r="AG162" s="13">
        <v>1</v>
      </c>
      <c r="AQ162"/>
    </row>
    <row r="163" spans="1:43" x14ac:dyDescent="0.2">
      <c r="A163" t="s">
        <v>208</v>
      </c>
      <c r="B163" t="s">
        <v>369</v>
      </c>
      <c r="C163" t="s">
        <v>478</v>
      </c>
      <c r="D163" t="s">
        <v>519</v>
      </c>
      <c r="E163" s="3">
        <v>62.444444444444443</v>
      </c>
      <c r="F163" s="3">
        <f>Table3[[#This Row],[Total Hours Nurse Staffing]]/Table3[[#This Row],[MDS Census]]</f>
        <v>3.256094306049822</v>
      </c>
      <c r="G163" s="3">
        <f>Table3[[#This Row],[Total Direct Care Staff Hours]]/Table3[[#This Row],[MDS Census]]</f>
        <v>3.0317170818505339</v>
      </c>
      <c r="H163" s="3">
        <f>Table3[[#This Row],[Total RN Hours (w/ Admin, DON)]]/Table3[[#This Row],[MDS Census]]</f>
        <v>0.66623665480427041</v>
      </c>
      <c r="I163" s="3">
        <f>Table3[[#This Row],[RN Hours (excl. Admin, DON)]]/Table3[[#This Row],[MDS Census]]</f>
        <v>0.52758007117437722</v>
      </c>
      <c r="J163" s="3">
        <f t="shared" si="2"/>
        <v>203.32499999999999</v>
      </c>
      <c r="K163" s="3">
        <f>SUM(Table3[[#This Row],[RN Hours (excl. Admin, DON)]], Table3[[#This Row],[LPN Hours (excl. Admin)]], Table3[[#This Row],[CNA Hours]], Table3[[#This Row],[NA TR Hours]], Table3[[#This Row],[Med Aide/Tech Hours]])</f>
        <v>189.3138888888889</v>
      </c>
      <c r="L163" s="3">
        <f>SUM(Table3[[#This Row],[RN Hours (excl. Admin, DON)]:[RN DON Hours]])</f>
        <v>41.602777777777774</v>
      </c>
      <c r="M163" s="3">
        <v>32.944444444444443</v>
      </c>
      <c r="N163" s="3">
        <v>4.4083333333333332</v>
      </c>
      <c r="O163" s="3">
        <v>4.25</v>
      </c>
      <c r="P163" s="3">
        <f>SUM(Table3[[#This Row],[LPN Hours (excl. Admin)]:[LPN Admin Hours]])</f>
        <v>38.702777777777783</v>
      </c>
      <c r="Q163" s="3">
        <v>33.35</v>
      </c>
      <c r="R163" s="3">
        <v>5.3527777777777779</v>
      </c>
      <c r="S163" s="3">
        <f>SUM(Table3[[#This Row],[CNA Hours]], Table3[[#This Row],[NA TR Hours]], Table3[[#This Row],[Med Aide/Tech Hours]])</f>
        <v>123.01944444444445</v>
      </c>
      <c r="T163" s="3">
        <v>122.93611111111112</v>
      </c>
      <c r="U163" s="3">
        <v>8.3333333333333329E-2</v>
      </c>
      <c r="V163" s="3">
        <v>0</v>
      </c>
      <c r="W163" s="3">
        <f>SUM(Table3[[#This Row],[RN Hours Contract]:[Med Aide Hours Contract]])</f>
        <v>0</v>
      </c>
      <c r="X163" s="3">
        <v>0</v>
      </c>
      <c r="Y163" s="3">
        <v>0</v>
      </c>
      <c r="Z163" s="3">
        <v>0</v>
      </c>
      <c r="AA163" s="3">
        <v>0</v>
      </c>
      <c r="AB163" s="3">
        <v>0</v>
      </c>
      <c r="AC163" s="3">
        <v>0</v>
      </c>
      <c r="AD163" s="3">
        <v>0</v>
      </c>
      <c r="AE163" s="3">
        <v>0</v>
      </c>
      <c r="AF163" t="s">
        <v>161</v>
      </c>
      <c r="AG163" s="13">
        <v>1</v>
      </c>
      <c r="AQ163"/>
    </row>
    <row r="164" spans="1:43" x14ac:dyDescent="0.2">
      <c r="A164" t="s">
        <v>208</v>
      </c>
      <c r="B164" t="s">
        <v>370</v>
      </c>
      <c r="C164" t="s">
        <v>443</v>
      </c>
      <c r="D164" t="s">
        <v>519</v>
      </c>
      <c r="E164" s="3">
        <v>115.17777777777778</v>
      </c>
      <c r="F164" s="3">
        <f>Table3[[#This Row],[Total Hours Nurse Staffing]]/Table3[[#This Row],[MDS Census]]</f>
        <v>3.3245707119428904</v>
      </c>
      <c r="G164" s="3">
        <f>Table3[[#This Row],[Total Direct Care Staff Hours]]/Table3[[#This Row],[MDS Census]]</f>
        <v>3.1411344781014856</v>
      </c>
      <c r="H164" s="3">
        <f>Table3[[#This Row],[Total RN Hours (w/ Admin, DON)]]/Table3[[#This Row],[MDS Census]]</f>
        <v>0.46956395909704807</v>
      </c>
      <c r="I164" s="3">
        <f>Table3[[#This Row],[RN Hours (excl. Admin, DON)]]/Table3[[#This Row],[MDS Census]]</f>
        <v>0.28612772525564345</v>
      </c>
      <c r="J164" s="3">
        <f t="shared" ref="J164:J209" si="3">SUM(L164,P164,S164)</f>
        <v>382.91666666666669</v>
      </c>
      <c r="K164" s="3">
        <f>SUM(Table3[[#This Row],[RN Hours (excl. Admin, DON)]], Table3[[#This Row],[LPN Hours (excl. Admin)]], Table3[[#This Row],[CNA Hours]], Table3[[#This Row],[NA TR Hours]], Table3[[#This Row],[Med Aide/Tech Hours]])</f>
        <v>361.78888888888889</v>
      </c>
      <c r="L164" s="3">
        <f>SUM(Table3[[#This Row],[RN Hours (excl. Admin, DON)]:[RN DON Hours]])</f>
        <v>54.083333333333336</v>
      </c>
      <c r="M164" s="3">
        <v>32.955555555555556</v>
      </c>
      <c r="N164" s="3">
        <v>15.883333333333333</v>
      </c>
      <c r="O164" s="3">
        <v>5.2444444444444445</v>
      </c>
      <c r="P164" s="3">
        <f>SUM(Table3[[#This Row],[LPN Hours (excl. Admin)]:[LPN Admin Hours]])</f>
        <v>95.513888888888886</v>
      </c>
      <c r="Q164" s="3">
        <v>95.513888888888886</v>
      </c>
      <c r="R164" s="3">
        <v>0</v>
      </c>
      <c r="S164" s="3">
        <f>SUM(Table3[[#This Row],[CNA Hours]], Table3[[#This Row],[NA TR Hours]], Table3[[#This Row],[Med Aide/Tech Hours]])</f>
        <v>233.31944444444446</v>
      </c>
      <c r="T164" s="3">
        <v>233.31944444444446</v>
      </c>
      <c r="U164" s="3">
        <v>0</v>
      </c>
      <c r="V164" s="3">
        <v>0</v>
      </c>
      <c r="W164" s="3">
        <f>SUM(Table3[[#This Row],[RN Hours Contract]:[Med Aide Hours Contract]])</f>
        <v>38.908333333333331</v>
      </c>
      <c r="X164" s="3">
        <v>7.4388888888888891</v>
      </c>
      <c r="Y164" s="3">
        <v>0.41666666666666669</v>
      </c>
      <c r="Z164" s="3">
        <v>0</v>
      </c>
      <c r="AA164" s="3">
        <v>6.1833333333333336</v>
      </c>
      <c r="AB164" s="3">
        <v>0</v>
      </c>
      <c r="AC164" s="3">
        <v>24.869444444444444</v>
      </c>
      <c r="AD164" s="3">
        <v>0</v>
      </c>
      <c r="AE164" s="3">
        <v>0</v>
      </c>
      <c r="AF164" t="s">
        <v>162</v>
      </c>
      <c r="AG164" s="13">
        <v>1</v>
      </c>
      <c r="AQ164"/>
    </row>
    <row r="165" spans="1:43" x14ac:dyDescent="0.2">
      <c r="A165" t="s">
        <v>208</v>
      </c>
      <c r="B165" t="s">
        <v>371</v>
      </c>
      <c r="C165" t="s">
        <v>505</v>
      </c>
      <c r="D165" t="s">
        <v>523</v>
      </c>
      <c r="E165" s="3">
        <v>100.17777777777778</v>
      </c>
      <c r="F165" s="3">
        <f>Table3[[#This Row],[Total Hours Nurse Staffing]]/Table3[[#This Row],[MDS Census]]</f>
        <v>4.1193245341614908</v>
      </c>
      <c r="G165" s="3">
        <f>Table3[[#This Row],[Total Direct Care Staff Hours]]/Table3[[#This Row],[MDS Census]]</f>
        <v>3.5414130434782605</v>
      </c>
      <c r="H165" s="3">
        <f>Table3[[#This Row],[Total RN Hours (w/ Admin, DON)]]/Table3[[#This Row],[MDS Census]]</f>
        <v>1.0864285714285715</v>
      </c>
      <c r="I165" s="3">
        <f>Table3[[#This Row],[RN Hours (excl. Admin, DON)]]/Table3[[#This Row],[MDS Census]]</f>
        <v>0.50851708074534163</v>
      </c>
      <c r="J165" s="3">
        <f t="shared" si="3"/>
        <v>412.66477777777777</v>
      </c>
      <c r="K165" s="3">
        <f>SUM(Table3[[#This Row],[RN Hours (excl. Admin, DON)]], Table3[[#This Row],[LPN Hours (excl. Admin)]], Table3[[#This Row],[CNA Hours]], Table3[[#This Row],[NA TR Hours]], Table3[[#This Row],[Med Aide/Tech Hours]])</f>
        <v>354.77088888888886</v>
      </c>
      <c r="L165" s="3">
        <f>SUM(Table3[[#This Row],[RN Hours (excl. Admin, DON)]:[RN DON Hours]])</f>
        <v>108.836</v>
      </c>
      <c r="M165" s="3">
        <v>50.94211111111111</v>
      </c>
      <c r="N165" s="3">
        <v>49.396666666666675</v>
      </c>
      <c r="O165" s="3">
        <v>8.4972222222222218</v>
      </c>
      <c r="P165" s="3">
        <f>SUM(Table3[[#This Row],[LPN Hours (excl. Admin)]:[LPN Admin Hours]])</f>
        <v>55.393888888888888</v>
      </c>
      <c r="Q165" s="3">
        <v>55.393888888888888</v>
      </c>
      <c r="R165" s="3">
        <v>0</v>
      </c>
      <c r="S165" s="3">
        <f>SUM(Table3[[#This Row],[CNA Hours]], Table3[[#This Row],[NA TR Hours]], Table3[[#This Row],[Med Aide/Tech Hours]])</f>
        <v>248.43488888888888</v>
      </c>
      <c r="T165" s="3">
        <v>248.43488888888888</v>
      </c>
      <c r="U165" s="3">
        <v>0</v>
      </c>
      <c r="V165" s="3">
        <v>0</v>
      </c>
      <c r="W165" s="3">
        <f>SUM(Table3[[#This Row],[RN Hours Contract]:[Med Aide Hours Contract]])</f>
        <v>0</v>
      </c>
      <c r="X165" s="3">
        <v>0</v>
      </c>
      <c r="Y165" s="3">
        <v>0</v>
      </c>
      <c r="Z165" s="3">
        <v>0</v>
      </c>
      <c r="AA165" s="3">
        <v>0</v>
      </c>
      <c r="AB165" s="3">
        <v>0</v>
      </c>
      <c r="AC165" s="3">
        <v>0</v>
      </c>
      <c r="AD165" s="3">
        <v>0</v>
      </c>
      <c r="AE165" s="3">
        <v>0</v>
      </c>
      <c r="AF165" t="s">
        <v>163</v>
      </c>
      <c r="AG165" s="13">
        <v>1</v>
      </c>
      <c r="AQ165"/>
    </row>
    <row r="166" spans="1:43" x14ac:dyDescent="0.2">
      <c r="A166" t="s">
        <v>208</v>
      </c>
      <c r="B166" t="s">
        <v>372</v>
      </c>
      <c r="C166" t="s">
        <v>447</v>
      </c>
      <c r="D166" t="s">
        <v>517</v>
      </c>
      <c r="E166" s="3">
        <v>53.133333333333333</v>
      </c>
      <c r="F166" s="3">
        <f>Table3[[#This Row],[Total Hours Nurse Staffing]]/Table3[[#This Row],[MDS Census]]</f>
        <v>4.5624634044332915</v>
      </c>
      <c r="G166" s="3">
        <f>Table3[[#This Row],[Total Direct Care Staff Hours]]/Table3[[#This Row],[MDS Census]]</f>
        <v>4.1488749477206195</v>
      </c>
      <c r="H166" s="3">
        <f>Table3[[#This Row],[Total RN Hours (w/ Admin, DON)]]/Table3[[#This Row],[MDS Census]]</f>
        <v>1.1798306148055209</v>
      </c>
      <c r="I166" s="3">
        <f>Table3[[#This Row],[RN Hours (excl. Admin, DON)]]/Table3[[#This Row],[MDS Census]]</f>
        <v>0.86996445002091183</v>
      </c>
      <c r="J166" s="3">
        <f t="shared" si="3"/>
        <v>242.41888888888889</v>
      </c>
      <c r="K166" s="3">
        <f>SUM(Table3[[#This Row],[RN Hours (excl. Admin, DON)]], Table3[[#This Row],[LPN Hours (excl. Admin)]], Table3[[#This Row],[CNA Hours]], Table3[[#This Row],[NA TR Hours]], Table3[[#This Row],[Med Aide/Tech Hours]])</f>
        <v>220.44355555555558</v>
      </c>
      <c r="L166" s="3">
        <f>SUM(Table3[[#This Row],[RN Hours (excl. Admin, DON)]:[RN DON Hours]])</f>
        <v>62.68833333333334</v>
      </c>
      <c r="M166" s="3">
        <v>46.224111111111114</v>
      </c>
      <c r="N166" s="3">
        <v>11.042</v>
      </c>
      <c r="O166" s="3">
        <v>5.4222222222222225</v>
      </c>
      <c r="P166" s="3">
        <f>SUM(Table3[[#This Row],[LPN Hours (excl. Admin)]:[LPN Admin Hours]])</f>
        <v>32.058999999999997</v>
      </c>
      <c r="Q166" s="3">
        <v>26.547888888888888</v>
      </c>
      <c r="R166" s="3">
        <v>5.5111111111111111</v>
      </c>
      <c r="S166" s="3">
        <f>SUM(Table3[[#This Row],[CNA Hours]], Table3[[#This Row],[NA TR Hours]], Table3[[#This Row],[Med Aide/Tech Hours]])</f>
        <v>147.67155555555556</v>
      </c>
      <c r="T166" s="3">
        <v>147.67155555555556</v>
      </c>
      <c r="U166" s="3">
        <v>0</v>
      </c>
      <c r="V166" s="3">
        <v>0</v>
      </c>
      <c r="W166" s="3">
        <f>SUM(Table3[[#This Row],[RN Hours Contract]:[Med Aide Hours Contract]])</f>
        <v>0</v>
      </c>
      <c r="X166" s="3">
        <v>0</v>
      </c>
      <c r="Y166" s="3">
        <v>0</v>
      </c>
      <c r="Z166" s="3">
        <v>0</v>
      </c>
      <c r="AA166" s="3">
        <v>0</v>
      </c>
      <c r="AB166" s="3">
        <v>0</v>
      </c>
      <c r="AC166" s="3">
        <v>0</v>
      </c>
      <c r="AD166" s="3">
        <v>0</v>
      </c>
      <c r="AE166" s="3">
        <v>0</v>
      </c>
      <c r="AF166" t="s">
        <v>164</v>
      </c>
      <c r="AG166" s="13">
        <v>1</v>
      </c>
      <c r="AQ166"/>
    </row>
    <row r="167" spans="1:43" x14ac:dyDescent="0.2">
      <c r="A167" t="s">
        <v>208</v>
      </c>
      <c r="B167" t="s">
        <v>373</v>
      </c>
      <c r="C167" t="s">
        <v>506</v>
      </c>
      <c r="D167" t="s">
        <v>517</v>
      </c>
      <c r="E167" s="3">
        <v>85.9</v>
      </c>
      <c r="F167" s="3">
        <f>Table3[[#This Row],[Total Hours Nurse Staffing]]/Table3[[#This Row],[MDS Census]]</f>
        <v>3.4678243435519338</v>
      </c>
      <c r="G167" s="3">
        <f>Table3[[#This Row],[Total Direct Care Staff Hours]]/Table3[[#This Row],[MDS Census]]</f>
        <v>3.3062346397619975</v>
      </c>
      <c r="H167" s="3">
        <f>Table3[[#This Row],[Total RN Hours (w/ Admin, DON)]]/Table3[[#This Row],[MDS Census]]</f>
        <v>0.58291294787220282</v>
      </c>
      <c r="I167" s="3">
        <f>Table3[[#This Row],[RN Hours (excl. Admin, DON)]]/Table3[[#This Row],[MDS Census]]</f>
        <v>0.42132324408226624</v>
      </c>
      <c r="J167" s="3">
        <f t="shared" si="3"/>
        <v>297.88611111111112</v>
      </c>
      <c r="K167" s="3">
        <f>SUM(Table3[[#This Row],[RN Hours (excl. Admin, DON)]], Table3[[#This Row],[LPN Hours (excl. Admin)]], Table3[[#This Row],[CNA Hours]], Table3[[#This Row],[NA TR Hours]], Table3[[#This Row],[Med Aide/Tech Hours]])</f>
        <v>284.00555555555559</v>
      </c>
      <c r="L167" s="3">
        <f>SUM(Table3[[#This Row],[RN Hours (excl. Admin, DON)]:[RN DON Hours]])</f>
        <v>50.07222222222223</v>
      </c>
      <c r="M167" s="3">
        <v>36.19166666666667</v>
      </c>
      <c r="N167" s="3">
        <v>8.7249999999999996</v>
      </c>
      <c r="O167" s="3">
        <v>5.1555555555555559</v>
      </c>
      <c r="P167" s="3">
        <f>SUM(Table3[[#This Row],[LPN Hours (excl. Admin)]:[LPN Admin Hours]])</f>
        <v>66.936111111111117</v>
      </c>
      <c r="Q167" s="3">
        <v>66.936111111111117</v>
      </c>
      <c r="R167" s="3">
        <v>0</v>
      </c>
      <c r="S167" s="3">
        <f>SUM(Table3[[#This Row],[CNA Hours]], Table3[[#This Row],[NA TR Hours]], Table3[[#This Row],[Med Aide/Tech Hours]])</f>
        <v>180.87777777777777</v>
      </c>
      <c r="T167" s="3">
        <v>180.87777777777777</v>
      </c>
      <c r="U167" s="3">
        <v>0</v>
      </c>
      <c r="V167" s="3">
        <v>0</v>
      </c>
      <c r="W167" s="3">
        <f>SUM(Table3[[#This Row],[RN Hours Contract]:[Med Aide Hours Contract]])</f>
        <v>10.866666666666667</v>
      </c>
      <c r="X167" s="3">
        <v>0.72777777777777775</v>
      </c>
      <c r="Y167" s="3">
        <v>0.5</v>
      </c>
      <c r="Z167" s="3">
        <v>0</v>
      </c>
      <c r="AA167" s="3">
        <v>5.2888888888888888</v>
      </c>
      <c r="AB167" s="3">
        <v>0</v>
      </c>
      <c r="AC167" s="3">
        <v>4.3499999999999996</v>
      </c>
      <c r="AD167" s="3">
        <v>0</v>
      </c>
      <c r="AE167" s="3">
        <v>0</v>
      </c>
      <c r="AF167" t="s">
        <v>165</v>
      </c>
      <c r="AG167" s="13">
        <v>1</v>
      </c>
      <c r="AQ167"/>
    </row>
    <row r="168" spans="1:43" x14ac:dyDescent="0.2">
      <c r="A168" t="s">
        <v>208</v>
      </c>
      <c r="B168" t="s">
        <v>374</v>
      </c>
      <c r="C168" t="s">
        <v>507</v>
      </c>
      <c r="D168" t="s">
        <v>518</v>
      </c>
      <c r="E168" s="3">
        <v>95.533333333333331</v>
      </c>
      <c r="F168" s="3">
        <f>Table3[[#This Row],[Total Hours Nurse Staffing]]/Table3[[#This Row],[MDS Census]]</f>
        <v>3.4565643172830889</v>
      </c>
      <c r="G168" s="3">
        <f>Table3[[#This Row],[Total Direct Care Staff Hours]]/Table3[[#This Row],[MDS Census]]</f>
        <v>3.0797859967434289</v>
      </c>
      <c r="H168" s="3">
        <f>Table3[[#This Row],[Total RN Hours (w/ Admin, DON)]]/Table3[[#This Row],[MDS Census]]</f>
        <v>0.37677832053966037</v>
      </c>
      <c r="I168" s="3">
        <f>Table3[[#This Row],[RN Hours (excl. Admin, DON)]]/Table3[[#This Row],[MDS Census]]</f>
        <v>0</v>
      </c>
      <c r="J168" s="3">
        <f t="shared" si="3"/>
        <v>330.21711111111108</v>
      </c>
      <c r="K168" s="3">
        <f>SUM(Table3[[#This Row],[RN Hours (excl. Admin, DON)]], Table3[[#This Row],[LPN Hours (excl. Admin)]], Table3[[#This Row],[CNA Hours]], Table3[[#This Row],[NA TR Hours]], Table3[[#This Row],[Med Aide/Tech Hours]])</f>
        <v>294.22222222222223</v>
      </c>
      <c r="L168" s="3">
        <f>SUM(Table3[[#This Row],[RN Hours (excl. Admin, DON)]:[RN DON Hours]])</f>
        <v>35.994888888888887</v>
      </c>
      <c r="M168" s="3">
        <v>0</v>
      </c>
      <c r="N168" s="3">
        <v>32.183777777777777</v>
      </c>
      <c r="O168" s="3">
        <v>3.8111111111111109</v>
      </c>
      <c r="P168" s="3">
        <f>SUM(Table3[[#This Row],[LPN Hours (excl. Admin)]:[LPN Admin Hours]])</f>
        <v>86.894444444444446</v>
      </c>
      <c r="Q168" s="3">
        <v>86.894444444444446</v>
      </c>
      <c r="R168" s="3">
        <v>0</v>
      </c>
      <c r="S168" s="3">
        <f>SUM(Table3[[#This Row],[CNA Hours]], Table3[[#This Row],[NA TR Hours]], Table3[[#This Row],[Med Aide/Tech Hours]])</f>
        <v>207.32777777777778</v>
      </c>
      <c r="T168" s="3">
        <v>207.32777777777778</v>
      </c>
      <c r="U168" s="3">
        <v>0</v>
      </c>
      <c r="V168" s="3">
        <v>0</v>
      </c>
      <c r="W168" s="3">
        <f>SUM(Table3[[#This Row],[RN Hours Contract]:[Med Aide Hours Contract]])</f>
        <v>1.169888888888889</v>
      </c>
      <c r="X168" s="3">
        <v>0</v>
      </c>
      <c r="Y168" s="3">
        <v>1.169888888888889</v>
      </c>
      <c r="Z168" s="3">
        <v>0</v>
      </c>
      <c r="AA168" s="3">
        <v>0</v>
      </c>
      <c r="AB168" s="3">
        <v>0</v>
      </c>
      <c r="AC168" s="3">
        <v>0</v>
      </c>
      <c r="AD168" s="3">
        <v>0</v>
      </c>
      <c r="AE168" s="3">
        <v>0</v>
      </c>
      <c r="AF168" t="s">
        <v>166</v>
      </c>
      <c r="AG168" s="13">
        <v>1</v>
      </c>
      <c r="AQ168"/>
    </row>
    <row r="169" spans="1:43" x14ac:dyDescent="0.2">
      <c r="A169" t="s">
        <v>208</v>
      </c>
      <c r="B169" t="s">
        <v>375</v>
      </c>
      <c r="C169" t="s">
        <v>424</v>
      </c>
      <c r="D169" t="s">
        <v>516</v>
      </c>
      <c r="E169" s="3">
        <v>106.84444444444445</v>
      </c>
      <c r="F169" s="3">
        <f>Table3[[#This Row],[Total Hours Nurse Staffing]]/Table3[[#This Row],[MDS Census]]</f>
        <v>4.3735420133111473</v>
      </c>
      <c r="G169" s="3">
        <f>Table3[[#This Row],[Total Direct Care Staff Hours]]/Table3[[#This Row],[MDS Census]]</f>
        <v>4.0626039933444256</v>
      </c>
      <c r="H169" s="3">
        <f>Table3[[#This Row],[Total RN Hours (w/ Admin, DON)]]/Table3[[#This Row],[MDS Census]]</f>
        <v>0.85131343594009989</v>
      </c>
      <c r="I169" s="3">
        <f>Table3[[#This Row],[RN Hours (excl. Admin, DON)]]/Table3[[#This Row],[MDS Census]]</f>
        <v>0.65702995008319465</v>
      </c>
      <c r="J169" s="3">
        <f t="shared" si="3"/>
        <v>467.28866666666664</v>
      </c>
      <c r="K169" s="3">
        <f>SUM(Table3[[#This Row],[RN Hours (excl. Admin, DON)]], Table3[[#This Row],[LPN Hours (excl. Admin)]], Table3[[#This Row],[CNA Hours]], Table3[[#This Row],[NA TR Hours]], Table3[[#This Row],[Med Aide/Tech Hours]])</f>
        <v>434.06666666666666</v>
      </c>
      <c r="L169" s="3">
        <f>SUM(Table3[[#This Row],[RN Hours (excl. Admin, DON)]:[RN DON Hours]])</f>
        <v>90.958111111111123</v>
      </c>
      <c r="M169" s="3">
        <v>70.2</v>
      </c>
      <c r="N169" s="3">
        <v>15.360888888888889</v>
      </c>
      <c r="O169" s="3">
        <v>5.3972222222222221</v>
      </c>
      <c r="P169" s="3">
        <f>SUM(Table3[[#This Row],[LPN Hours (excl. Admin)]:[LPN Admin Hours]])</f>
        <v>110.41944444444444</v>
      </c>
      <c r="Q169" s="3">
        <v>97.955555555555549</v>
      </c>
      <c r="R169" s="3">
        <v>12.463888888888889</v>
      </c>
      <c r="S169" s="3">
        <f>SUM(Table3[[#This Row],[CNA Hours]], Table3[[#This Row],[NA TR Hours]], Table3[[#This Row],[Med Aide/Tech Hours]])</f>
        <v>265.9111111111111</v>
      </c>
      <c r="T169" s="3">
        <v>265.9111111111111</v>
      </c>
      <c r="U169" s="3">
        <v>0</v>
      </c>
      <c r="V169" s="3">
        <v>0</v>
      </c>
      <c r="W169" s="3">
        <f>SUM(Table3[[#This Row],[RN Hours Contract]:[Med Aide Hours Contract]])</f>
        <v>0</v>
      </c>
      <c r="X169" s="3">
        <v>0</v>
      </c>
      <c r="Y169" s="3">
        <v>0</v>
      </c>
      <c r="Z169" s="3">
        <v>0</v>
      </c>
      <c r="AA169" s="3">
        <v>0</v>
      </c>
      <c r="AB169" s="3">
        <v>0</v>
      </c>
      <c r="AC169" s="3">
        <v>0</v>
      </c>
      <c r="AD169" s="3">
        <v>0</v>
      </c>
      <c r="AE169" s="3">
        <v>0</v>
      </c>
      <c r="AF169" t="s">
        <v>167</v>
      </c>
      <c r="AG169" s="13">
        <v>1</v>
      </c>
      <c r="AQ169"/>
    </row>
    <row r="170" spans="1:43" x14ac:dyDescent="0.2">
      <c r="A170" t="s">
        <v>208</v>
      </c>
      <c r="B170" t="s">
        <v>376</v>
      </c>
      <c r="C170" t="s">
        <v>474</v>
      </c>
      <c r="D170" t="s">
        <v>517</v>
      </c>
      <c r="E170" s="3">
        <v>33.200000000000003</v>
      </c>
      <c r="F170" s="3">
        <f>Table3[[#This Row],[Total Hours Nurse Staffing]]/Table3[[#This Row],[MDS Census]]</f>
        <v>3.1086512717536809</v>
      </c>
      <c r="G170" s="3">
        <f>Table3[[#This Row],[Total Direct Care Staff Hours]]/Table3[[#This Row],[MDS Census]]</f>
        <v>2.8475234270414984</v>
      </c>
      <c r="H170" s="3">
        <f>Table3[[#This Row],[Total RN Hours (w/ Admin, DON)]]/Table3[[#This Row],[MDS Census]]</f>
        <v>0.98895582329317244</v>
      </c>
      <c r="I170" s="3">
        <f>Table3[[#This Row],[RN Hours (excl. Admin, DON)]]/Table3[[#This Row],[MDS Census]]</f>
        <v>0.72782797858099058</v>
      </c>
      <c r="J170" s="3">
        <f t="shared" si="3"/>
        <v>103.20722222222221</v>
      </c>
      <c r="K170" s="3">
        <f>SUM(Table3[[#This Row],[RN Hours (excl. Admin, DON)]], Table3[[#This Row],[LPN Hours (excl. Admin)]], Table3[[#This Row],[CNA Hours]], Table3[[#This Row],[NA TR Hours]], Table3[[#This Row],[Med Aide/Tech Hours]])</f>
        <v>94.537777777777762</v>
      </c>
      <c r="L170" s="3">
        <f>SUM(Table3[[#This Row],[RN Hours (excl. Admin, DON)]:[RN DON Hours]])</f>
        <v>32.833333333333329</v>
      </c>
      <c r="M170" s="3">
        <v>24.163888888888888</v>
      </c>
      <c r="N170" s="3">
        <v>3.5750000000000002</v>
      </c>
      <c r="O170" s="3">
        <v>5.0944444444444441</v>
      </c>
      <c r="P170" s="3">
        <f>SUM(Table3[[#This Row],[LPN Hours (excl. Admin)]:[LPN Admin Hours]])</f>
        <v>8.35</v>
      </c>
      <c r="Q170" s="3">
        <v>8.35</v>
      </c>
      <c r="R170" s="3">
        <v>0</v>
      </c>
      <c r="S170" s="3">
        <f>SUM(Table3[[#This Row],[CNA Hours]], Table3[[#This Row],[NA TR Hours]], Table3[[#This Row],[Med Aide/Tech Hours]])</f>
        <v>62.023888888888884</v>
      </c>
      <c r="T170" s="3">
        <v>62.023888888888884</v>
      </c>
      <c r="U170" s="3">
        <v>0</v>
      </c>
      <c r="V170" s="3">
        <v>0</v>
      </c>
      <c r="W170" s="3">
        <f>SUM(Table3[[#This Row],[RN Hours Contract]:[Med Aide Hours Contract]])</f>
        <v>0</v>
      </c>
      <c r="X170" s="3">
        <v>0</v>
      </c>
      <c r="Y170" s="3">
        <v>0</v>
      </c>
      <c r="Z170" s="3">
        <v>0</v>
      </c>
      <c r="AA170" s="3">
        <v>0</v>
      </c>
      <c r="AB170" s="3">
        <v>0</v>
      </c>
      <c r="AC170" s="3">
        <v>0</v>
      </c>
      <c r="AD170" s="3">
        <v>0</v>
      </c>
      <c r="AE170" s="3">
        <v>0</v>
      </c>
      <c r="AF170" t="s">
        <v>168</v>
      </c>
      <c r="AG170" s="13">
        <v>1</v>
      </c>
      <c r="AQ170"/>
    </row>
    <row r="171" spans="1:43" x14ac:dyDescent="0.2">
      <c r="A171" t="s">
        <v>208</v>
      </c>
      <c r="B171" t="s">
        <v>377</v>
      </c>
      <c r="C171" t="s">
        <v>485</v>
      </c>
      <c r="D171" t="s">
        <v>518</v>
      </c>
      <c r="E171" s="3">
        <v>83.37777777777778</v>
      </c>
      <c r="F171" s="3">
        <f>Table3[[#This Row],[Total Hours Nurse Staffing]]/Table3[[#This Row],[MDS Census]]</f>
        <v>3.187172174840085</v>
      </c>
      <c r="G171" s="3">
        <f>Table3[[#This Row],[Total Direct Care Staff Hours]]/Table3[[#This Row],[MDS Census]]</f>
        <v>2.937472014925373</v>
      </c>
      <c r="H171" s="3">
        <f>Table3[[#This Row],[Total RN Hours (w/ Admin, DON)]]/Table3[[#This Row],[MDS Census]]</f>
        <v>0.58715884861407242</v>
      </c>
      <c r="I171" s="3">
        <f>Table3[[#This Row],[RN Hours (excl. Admin, DON)]]/Table3[[#This Row],[MDS Census]]</f>
        <v>0.37403917910447759</v>
      </c>
      <c r="J171" s="3">
        <f t="shared" si="3"/>
        <v>265.73933333333332</v>
      </c>
      <c r="K171" s="3">
        <f>SUM(Table3[[#This Row],[RN Hours (excl. Admin, DON)]], Table3[[#This Row],[LPN Hours (excl. Admin)]], Table3[[#This Row],[CNA Hours]], Table3[[#This Row],[NA TR Hours]], Table3[[#This Row],[Med Aide/Tech Hours]])</f>
        <v>244.91988888888889</v>
      </c>
      <c r="L171" s="3">
        <f>SUM(Table3[[#This Row],[RN Hours (excl. Admin, DON)]:[RN DON Hours]])</f>
        <v>48.955999999999996</v>
      </c>
      <c r="M171" s="3">
        <v>31.186555555555554</v>
      </c>
      <c r="N171" s="3">
        <v>12.675000000000001</v>
      </c>
      <c r="O171" s="3">
        <v>5.0944444444444441</v>
      </c>
      <c r="P171" s="3">
        <f>SUM(Table3[[#This Row],[LPN Hours (excl. Admin)]:[LPN Admin Hours]])</f>
        <v>73.447222222222223</v>
      </c>
      <c r="Q171" s="3">
        <v>70.397222222222226</v>
      </c>
      <c r="R171" s="3">
        <v>3.05</v>
      </c>
      <c r="S171" s="3">
        <f>SUM(Table3[[#This Row],[CNA Hours]], Table3[[#This Row],[NA TR Hours]], Table3[[#This Row],[Med Aide/Tech Hours]])</f>
        <v>143.33611111111111</v>
      </c>
      <c r="T171" s="3">
        <v>136.64722222222221</v>
      </c>
      <c r="U171" s="3">
        <v>6.6888888888888891</v>
      </c>
      <c r="V171" s="3">
        <v>0</v>
      </c>
      <c r="W171" s="3">
        <f>SUM(Table3[[#This Row],[RN Hours Contract]:[Med Aide Hours Contract]])</f>
        <v>2.1115555555555554</v>
      </c>
      <c r="X171" s="3">
        <v>1.2476666666666665</v>
      </c>
      <c r="Y171" s="3">
        <v>0</v>
      </c>
      <c r="Z171" s="3">
        <v>0</v>
      </c>
      <c r="AA171" s="3">
        <v>0</v>
      </c>
      <c r="AB171" s="3">
        <v>0</v>
      </c>
      <c r="AC171" s="3">
        <v>0.86388888888888893</v>
      </c>
      <c r="AD171" s="3">
        <v>0</v>
      </c>
      <c r="AE171" s="3">
        <v>0</v>
      </c>
      <c r="AF171" t="s">
        <v>169</v>
      </c>
      <c r="AG171" s="13">
        <v>1</v>
      </c>
      <c r="AQ171"/>
    </row>
    <row r="172" spans="1:43" x14ac:dyDescent="0.2">
      <c r="A172" t="s">
        <v>208</v>
      </c>
      <c r="B172" t="s">
        <v>378</v>
      </c>
      <c r="C172" t="s">
        <v>471</v>
      </c>
      <c r="D172" t="s">
        <v>518</v>
      </c>
      <c r="E172" s="3">
        <v>89.977777777777774</v>
      </c>
      <c r="F172" s="3">
        <f>Table3[[#This Row],[Total Hours Nurse Staffing]]/Table3[[#This Row],[MDS Census]]</f>
        <v>4.0204062731538661</v>
      </c>
      <c r="G172" s="3">
        <f>Table3[[#This Row],[Total Direct Care Staff Hours]]/Table3[[#This Row],[MDS Census]]</f>
        <v>3.4270807606816498</v>
      </c>
      <c r="H172" s="3">
        <f>Table3[[#This Row],[Total RN Hours (w/ Admin, DON)]]/Table3[[#This Row],[MDS Census]]</f>
        <v>0.67204865398863911</v>
      </c>
      <c r="I172" s="3">
        <f>Table3[[#This Row],[RN Hours (excl. Admin, DON)]]/Table3[[#This Row],[MDS Census]]</f>
        <v>0.10579772783403309</v>
      </c>
      <c r="J172" s="3">
        <f t="shared" si="3"/>
        <v>361.74722222222226</v>
      </c>
      <c r="K172" s="3">
        <f>SUM(Table3[[#This Row],[RN Hours (excl. Admin, DON)]], Table3[[#This Row],[LPN Hours (excl. Admin)]], Table3[[#This Row],[CNA Hours]], Table3[[#This Row],[NA TR Hours]], Table3[[#This Row],[Med Aide/Tech Hours]])</f>
        <v>308.36111111111109</v>
      </c>
      <c r="L172" s="3">
        <f>SUM(Table3[[#This Row],[RN Hours (excl. Admin, DON)]:[RN DON Hours]])</f>
        <v>60.469444444444441</v>
      </c>
      <c r="M172" s="3">
        <v>9.5194444444444439</v>
      </c>
      <c r="N172" s="3">
        <v>45.352777777777774</v>
      </c>
      <c r="O172" s="3">
        <v>5.5972222222222223</v>
      </c>
      <c r="P172" s="3">
        <f>SUM(Table3[[#This Row],[LPN Hours (excl. Admin)]:[LPN Admin Hours]])</f>
        <v>93.744444444444454</v>
      </c>
      <c r="Q172" s="3">
        <v>91.308333333333337</v>
      </c>
      <c r="R172" s="3">
        <v>2.4361111111111109</v>
      </c>
      <c r="S172" s="3">
        <f>SUM(Table3[[#This Row],[CNA Hours]], Table3[[#This Row],[NA TR Hours]], Table3[[#This Row],[Med Aide/Tech Hours]])</f>
        <v>207.53333333333333</v>
      </c>
      <c r="T172" s="3">
        <v>207.53333333333333</v>
      </c>
      <c r="U172" s="3">
        <v>0</v>
      </c>
      <c r="V172" s="3">
        <v>0</v>
      </c>
      <c r="W172" s="3">
        <f>SUM(Table3[[#This Row],[RN Hours Contract]:[Med Aide Hours Contract]])</f>
        <v>0</v>
      </c>
      <c r="X172" s="3">
        <v>0</v>
      </c>
      <c r="Y172" s="3">
        <v>0</v>
      </c>
      <c r="Z172" s="3">
        <v>0</v>
      </c>
      <c r="AA172" s="3">
        <v>0</v>
      </c>
      <c r="AB172" s="3">
        <v>0</v>
      </c>
      <c r="AC172" s="3">
        <v>0</v>
      </c>
      <c r="AD172" s="3">
        <v>0</v>
      </c>
      <c r="AE172" s="3">
        <v>0</v>
      </c>
      <c r="AF172" t="s">
        <v>170</v>
      </c>
      <c r="AG172" s="13">
        <v>1</v>
      </c>
      <c r="AQ172"/>
    </row>
    <row r="173" spans="1:43" x14ac:dyDescent="0.2">
      <c r="A173" t="s">
        <v>208</v>
      </c>
      <c r="B173" t="s">
        <v>379</v>
      </c>
      <c r="C173" t="s">
        <v>484</v>
      </c>
      <c r="D173" t="s">
        <v>517</v>
      </c>
      <c r="E173" s="3">
        <v>60.177777777777777</v>
      </c>
      <c r="F173" s="3">
        <f>Table3[[#This Row],[Total Hours Nurse Staffing]]/Table3[[#This Row],[MDS Census]]</f>
        <v>4.2379062038404722</v>
      </c>
      <c r="G173" s="3">
        <f>Table3[[#This Row],[Total Direct Care Staff Hours]]/Table3[[#This Row],[MDS Census]]</f>
        <v>3.8129615952732645</v>
      </c>
      <c r="H173" s="3">
        <f>Table3[[#This Row],[Total RN Hours (w/ Admin, DON)]]/Table3[[#This Row],[MDS Census]]</f>
        <v>1.0916728212703102</v>
      </c>
      <c r="I173" s="3">
        <f>Table3[[#This Row],[RN Hours (excl. Admin, DON)]]/Table3[[#This Row],[MDS Census]]</f>
        <v>0.68870014771048738</v>
      </c>
      <c r="J173" s="3">
        <f t="shared" si="3"/>
        <v>255.02777777777777</v>
      </c>
      <c r="K173" s="3">
        <f>SUM(Table3[[#This Row],[RN Hours (excl. Admin, DON)]], Table3[[#This Row],[LPN Hours (excl. Admin)]], Table3[[#This Row],[CNA Hours]], Table3[[#This Row],[NA TR Hours]], Table3[[#This Row],[Med Aide/Tech Hours]])</f>
        <v>229.45555555555555</v>
      </c>
      <c r="L173" s="3">
        <f>SUM(Table3[[#This Row],[RN Hours (excl. Admin, DON)]:[RN DON Hours]])</f>
        <v>65.694444444444443</v>
      </c>
      <c r="M173" s="3">
        <v>41.444444444444443</v>
      </c>
      <c r="N173" s="3">
        <v>14.630555555555556</v>
      </c>
      <c r="O173" s="3">
        <v>9.6194444444444436</v>
      </c>
      <c r="P173" s="3">
        <f>SUM(Table3[[#This Row],[LPN Hours (excl. Admin)]:[LPN Admin Hours]])</f>
        <v>49.755555555555553</v>
      </c>
      <c r="Q173" s="3">
        <v>48.43333333333333</v>
      </c>
      <c r="R173" s="3">
        <v>1.3222222222222222</v>
      </c>
      <c r="S173" s="3">
        <f>SUM(Table3[[#This Row],[CNA Hours]], Table3[[#This Row],[NA TR Hours]], Table3[[#This Row],[Med Aide/Tech Hours]])</f>
        <v>139.57777777777778</v>
      </c>
      <c r="T173" s="3">
        <v>139.57777777777778</v>
      </c>
      <c r="U173" s="3">
        <v>0</v>
      </c>
      <c r="V173" s="3">
        <v>0</v>
      </c>
      <c r="W173" s="3">
        <f>SUM(Table3[[#This Row],[RN Hours Contract]:[Med Aide Hours Contract]])</f>
        <v>0</v>
      </c>
      <c r="X173" s="3">
        <v>0</v>
      </c>
      <c r="Y173" s="3">
        <v>0</v>
      </c>
      <c r="Z173" s="3">
        <v>0</v>
      </c>
      <c r="AA173" s="3">
        <v>0</v>
      </c>
      <c r="AB173" s="3">
        <v>0</v>
      </c>
      <c r="AC173" s="3">
        <v>0</v>
      </c>
      <c r="AD173" s="3">
        <v>0</v>
      </c>
      <c r="AE173" s="3">
        <v>0</v>
      </c>
      <c r="AF173" t="s">
        <v>171</v>
      </c>
      <c r="AG173" s="13">
        <v>1</v>
      </c>
      <c r="AQ173"/>
    </row>
    <row r="174" spans="1:43" x14ac:dyDescent="0.2">
      <c r="A174" t="s">
        <v>208</v>
      </c>
      <c r="B174" t="s">
        <v>380</v>
      </c>
      <c r="C174" t="s">
        <v>435</v>
      </c>
      <c r="D174" t="s">
        <v>516</v>
      </c>
      <c r="E174" s="3">
        <v>75.722222222222229</v>
      </c>
      <c r="F174" s="3">
        <f>Table3[[#This Row],[Total Hours Nurse Staffing]]/Table3[[#This Row],[MDS Census]]</f>
        <v>4.2513573000733675</v>
      </c>
      <c r="G174" s="3">
        <f>Table3[[#This Row],[Total Direct Care Staff Hours]]/Table3[[#This Row],[MDS Census]]</f>
        <v>3.9074101247248709</v>
      </c>
      <c r="H174" s="3">
        <f>Table3[[#This Row],[Total RN Hours (w/ Admin, DON)]]/Table3[[#This Row],[MDS Census]]</f>
        <v>0.92443140132061619</v>
      </c>
      <c r="I174" s="3">
        <f>Table3[[#This Row],[RN Hours (excl. Admin, DON)]]/Table3[[#This Row],[MDS Census]]</f>
        <v>0.58048422597212024</v>
      </c>
      <c r="J174" s="3">
        <f t="shared" si="3"/>
        <v>321.92222222222222</v>
      </c>
      <c r="K174" s="3">
        <f>SUM(Table3[[#This Row],[RN Hours (excl. Admin, DON)]], Table3[[#This Row],[LPN Hours (excl. Admin)]], Table3[[#This Row],[CNA Hours]], Table3[[#This Row],[NA TR Hours]], Table3[[#This Row],[Med Aide/Tech Hours]])</f>
        <v>295.87777777777774</v>
      </c>
      <c r="L174" s="3">
        <f>SUM(Table3[[#This Row],[RN Hours (excl. Admin, DON)]:[RN DON Hours]])</f>
        <v>70</v>
      </c>
      <c r="M174" s="3">
        <v>43.955555555555556</v>
      </c>
      <c r="N174" s="3">
        <v>20.888888888888889</v>
      </c>
      <c r="O174" s="3">
        <v>5.1555555555555559</v>
      </c>
      <c r="P174" s="3">
        <f>SUM(Table3[[#This Row],[LPN Hours (excl. Admin)]:[LPN Admin Hours]])</f>
        <v>72.224999999999994</v>
      </c>
      <c r="Q174" s="3">
        <v>72.224999999999994</v>
      </c>
      <c r="R174" s="3">
        <v>0</v>
      </c>
      <c r="S174" s="3">
        <f>SUM(Table3[[#This Row],[CNA Hours]], Table3[[#This Row],[NA TR Hours]], Table3[[#This Row],[Med Aide/Tech Hours]])</f>
        <v>179.69722222222222</v>
      </c>
      <c r="T174" s="3">
        <v>179.69722222222222</v>
      </c>
      <c r="U174" s="3">
        <v>0</v>
      </c>
      <c r="V174" s="3">
        <v>0</v>
      </c>
      <c r="W174" s="3">
        <f>SUM(Table3[[#This Row],[RN Hours Contract]:[Med Aide Hours Contract]])</f>
        <v>0</v>
      </c>
      <c r="X174" s="3">
        <v>0</v>
      </c>
      <c r="Y174" s="3">
        <v>0</v>
      </c>
      <c r="Z174" s="3">
        <v>0</v>
      </c>
      <c r="AA174" s="3">
        <v>0</v>
      </c>
      <c r="AB174" s="3">
        <v>0</v>
      </c>
      <c r="AC174" s="3">
        <v>0</v>
      </c>
      <c r="AD174" s="3">
        <v>0</v>
      </c>
      <c r="AE174" s="3">
        <v>0</v>
      </c>
      <c r="AF174" t="s">
        <v>172</v>
      </c>
      <c r="AG174" s="13">
        <v>1</v>
      </c>
      <c r="AQ174"/>
    </row>
    <row r="175" spans="1:43" x14ac:dyDescent="0.2">
      <c r="A175" t="s">
        <v>208</v>
      </c>
      <c r="B175" t="s">
        <v>381</v>
      </c>
      <c r="C175" t="s">
        <v>508</v>
      </c>
      <c r="D175" t="s">
        <v>516</v>
      </c>
      <c r="E175" s="3">
        <v>97.522222222222226</v>
      </c>
      <c r="F175" s="3">
        <f>Table3[[#This Row],[Total Hours Nurse Staffing]]/Table3[[#This Row],[MDS Census]]</f>
        <v>3.7685427822718465</v>
      </c>
      <c r="G175" s="3">
        <f>Table3[[#This Row],[Total Direct Care Staff Hours]]/Table3[[#This Row],[MDS Census]]</f>
        <v>3.2431069841631532</v>
      </c>
      <c r="H175" s="3">
        <f>Table3[[#This Row],[Total RN Hours (w/ Admin, DON)]]/Table3[[#This Row],[MDS Census]]</f>
        <v>0.48186738065398194</v>
      </c>
      <c r="I175" s="3">
        <f>Table3[[#This Row],[RN Hours (excl. Admin, DON)]]/Table3[[#This Row],[MDS Census]]</f>
        <v>1.4253161672553263E-2</v>
      </c>
      <c r="J175" s="3">
        <f t="shared" si="3"/>
        <v>367.51666666666665</v>
      </c>
      <c r="K175" s="3">
        <f>SUM(Table3[[#This Row],[RN Hours (excl. Admin, DON)]], Table3[[#This Row],[LPN Hours (excl. Admin)]], Table3[[#This Row],[CNA Hours]], Table3[[#This Row],[NA TR Hours]], Table3[[#This Row],[Med Aide/Tech Hours]])</f>
        <v>316.27499999999998</v>
      </c>
      <c r="L175" s="3">
        <f>SUM(Table3[[#This Row],[RN Hours (excl. Admin, DON)]:[RN DON Hours]])</f>
        <v>46.992777777777775</v>
      </c>
      <c r="M175" s="3">
        <v>1.39</v>
      </c>
      <c r="N175" s="3">
        <v>40.094444444444441</v>
      </c>
      <c r="O175" s="3">
        <v>5.5083333333333337</v>
      </c>
      <c r="P175" s="3">
        <f>SUM(Table3[[#This Row],[LPN Hours (excl. Admin)]:[LPN Admin Hours]])</f>
        <v>107.8</v>
      </c>
      <c r="Q175" s="3">
        <v>102.16111111111111</v>
      </c>
      <c r="R175" s="3">
        <v>5.6388888888888893</v>
      </c>
      <c r="S175" s="3">
        <f>SUM(Table3[[#This Row],[CNA Hours]], Table3[[#This Row],[NA TR Hours]], Table3[[#This Row],[Med Aide/Tech Hours]])</f>
        <v>212.72388888888889</v>
      </c>
      <c r="T175" s="3">
        <v>212.72388888888889</v>
      </c>
      <c r="U175" s="3">
        <v>0</v>
      </c>
      <c r="V175" s="3">
        <v>0</v>
      </c>
      <c r="W175" s="3">
        <f>SUM(Table3[[#This Row],[RN Hours Contract]:[Med Aide Hours Contract]])</f>
        <v>23.377777777777773</v>
      </c>
      <c r="X175" s="3">
        <v>0.15388888888888891</v>
      </c>
      <c r="Y175" s="3">
        <v>0</v>
      </c>
      <c r="Z175" s="3">
        <v>0</v>
      </c>
      <c r="AA175" s="3">
        <v>3.7555555555555555</v>
      </c>
      <c r="AB175" s="3">
        <v>0</v>
      </c>
      <c r="AC175" s="3">
        <v>19.46833333333333</v>
      </c>
      <c r="AD175" s="3">
        <v>0</v>
      </c>
      <c r="AE175" s="3">
        <v>0</v>
      </c>
      <c r="AF175" t="s">
        <v>173</v>
      </c>
      <c r="AG175" s="13">
        <v>1</v>
      </c>
      <c r="AQ175"/>
    </row>
    <row r="176" spans="1:43" x14ac:dyDescent="0.2">
      <c r="A176" t="s">
        <v>208</v>
      </c>
      <c r="B176" t="s">
        <v>382</v>
      </c>
      <c r="C176" t="s">
        <v>416</v>
      </c>
      <c r="D176" t="s">
        <v>517</v>
      </c>
      <c r="E176" s="3">
        <v>74.3</v>
      </c>
      <c r="F176" s="3">
        <f>Table3[[#This Row],[Total Hours Nurse Staffing]]/Table3[[#This Row],[MDS Census]]</f>
        <v>3.8867952744130405</v>
      </c>
      <c r="G176" s="3">
        <f>Table3[[#This Row],[Total Direct Care Staff Hours]]/Table3[[#This Row],[MDS Census]]</f>
        <v>3.338642141468521</v>
      </c>
      <c r="H176" s="3">
        <f>Table3[[#This Row],[Total RN Hours (w/ Admin, DON)]]/Table3[[#This Row],[MDS Census]]</f>
        <v>0.76940331987438326</v>
      </c>
      <c r="I176" s="3">
        <f>Table3[[#This Row],[RN Hours (excl. Admin, DON)]]/Table3[[#This Row],[MDS Census]]</f>
        <v>0.27729176013159862</v>
      </c>
      <c r="J176" s="3">
        <f t="shared" si="3"/>
        <v>288.78888888888889</v>
      </c>
      <c r="K176" s="3">
        <f>SUM(Table3[[#This Row],[RN Hours (excl. Admin, DON)]], Table3[[#This Row],[LPN Hours (excl. Admin)]], Table3[[#This Row],[CNA Hours]], Table3[[#This Row],[NA TR Hours]], Table3[[#This Row],[Med Aide/Tech Hours]])</f>
        <v>248.0611111111111</v>
      </c>
      <c r="L176" s="3">
        <f>SUM(Table3[[#This Row],[RN Hours (excl. Admin, DON)]:[RN DON Hours]])</f>
        <v>57.166666666666671</v>
      </c>
      <c r="M176" s="3">
        <v>20.602777777777778</v>
      </c>
      <c r="N176" s="3">
        <v>32.93888888888889</v>
      </c>
      <c r="O176" s="3">
        <v>3.625</v>
      </c>
      <c r="P176" s="3">
        <f>SUM(Table3[[#This Row],[LPN Hours (excl. Admin)]:[LPN Admin Hours]])</f>
        <v>69.280555555555551</v>
      </c>
      <c r="Q176" s="3">
        <v>65.11666666666666</v>
      </c>
      <c r="R176" s="3">
        <v>4.1638888888888888</v>
      </c>
      <c r="S176" s="3">
        <f>SUM(Table3[[#This Row],[CNA Hours]], Table3[[#This Row],[NA TR Hours]], Table3[[#This Row],[Med Aide/Tech Hours]])</f>
        <v>162.34166666666667</v>
      </c>
      <c r="T176" s="3">
        <v>162.34166666666667</v>
      </c>
      <c r="U176" s="3">
        <v>0</v>
      </c>
      <c r="V176" s="3">
        <v>0</v>
      </c>
      <c r="W176" s="3">
        <f>SUM(Table3[[#This Row],[RN Hours Contract]:[Med Aide Hours Contract]])</f>
        <v>11.588888888888889</v>
      </c>
      <c r="X176" s="3">
        <v>0</v>
      </c>
      <c r="Y176" s="3">
        <v>0</v>
      </c>
      <c r="Z176" s="3">
        <v>0</v>
      </c>
      <c r="AA176" s="3">
        <v>7.7777777777777779E-2</v>
      </c>
      <c r="AB176" s="3">
        <v>0</v>
      </c>
      <c r="AC176" s="3">
        <v>11.511111111111111</v>
      </c>
      <c r="AD176" s="3">
        <v>0</v>
      </c>
      <c r="AE176" s="3">
        <v>0</v>
      </c>
      <c r="AF176" t="s">
        <v>174</v>
      </c>
      <c r="AG176" s="13">
        <v>1</v>
      </c>
      <c r="AQ176"/>
    </row>
    <row r="177" spans="1:43" x14ac:dyDescent="0.2">
      <c r="A177" t="s">
        <v>208</v>
      </c>
      <c r="B177" t="s">
        <v>383</v>
      </c>
      <c r="C177" t="s">
        <v>481</v>
      </c>
      <c r="D177" t="s">
        <v>518</v>
      </c>
      <c r="E177" s="3">
        <v>141.66666666666666</v>
      </c>
      <c r="F177" s="3">
        <f>Table3[[#This Row],[Total Hours Nurse Staffing]]/Table3[[#This Row],[MDS Census]]</f>
        <v>3.6008431372549019</v>
      </c>
      <c r="G177" s="3">
        <f>Table3[[#This Row],[Total Direct Care Staff Hours]]/Table3[[#This Row],[MDS Census]]</f>
        <v>3.1637450980392159</v>
      </c>
      <c r="H177" s="3">
        <f>Table3[[#This Row],[Total RN Hours (w/ Admin, DON)]]/Table3[[#This Row],[MDS Census]]</f>
        <v>0.64825490196078439</v>
      </c>
      <c r="I177" s="3">
        <f>Table3[[#This Row],[RN Hours (excl. Admin, DON)]]/Table3[[#This Row],[MDS Census]]</f>
        <v>0.21115686274509804</v>
      </c>
      <c r="J177" s="3">
        <f t="shared" si="3"/>
        <v>510.11944444444441</v>
      </c>
      <c r="K177" s="3">
        <f>SUM(Table3[[#This Row],[RN Hours (excl. Admin, DON)]], Table3[[#This Row],[LPN Hours (excl. Admin)]], Table3[[#This Row],[CNA Hours]], Table3[[#This Row],[NA TR Hours]], Table3[[#This Row],[Med Aide/Tech Hours]])</f>
        <v>448.19722222222219</v>
      </c>
      <c r="L177" s="3">
        <f>SUM(Table3[[#This Row],[RN Hours (excl. Admin, DON)]:[RN DON Hours]])</f>
        <v>91.836111111111109</v>
      </c>
      <c r="M177" s="3">
        <v>29.913888888888888</v>
      </c>
      <c r="N177" s="3">
        <v>56.322222222222223</v>
      </c>
      <c r="O177" s="3">
        <v>5.6</v>
      </c>
      <c r="P177" s="3">
        <f>SUM(Table3[[#This Row],[LPN Hours (excl. Admin)]:[LPN Admin Hours]])</f>
        <v>137.12222222222223</v>
      </c>
      <c r="Q177" s="3">
        <v>137.12222222222223</v>
      </c>
      <c r="R177" s="3">
        <v>0</v>
      </c>
      <c r="S177" s="3">
        <f>SUM(Table3[[#This Row],[CNA Hours]], Table3[[#This Row],[NA TR Hours]], Table3[[#This Row],[Med Aide/Tech Hours]])</f>
        <v>281.1611111111111</v>
      </c>
      <c r="T177" s="3">
        <v>281.1611111111111</v>
      </c>
      <c r="U177" s="3">
        <v>0</v>
      </c>
      <c r="V177" s="3">
        <v>0</v>
      </c>
      <c r="W177" s="3">
        <f>SUM(Table3[[#This Row],[RN Hours Contract]:[Med Aide Hours Contract]])</f>
        <v>20.038888888888888</v>
      </c>
      <c r="X177" s="3">
        <v>20.038888888888888</v>
      </c>
      <c r="Y177" s="3">
        <v>0</v>
      </c>
      <c r="Z177" s="3">
        <v>0</v>
      </c>
      <c r="AA177" s="3">
        <v>0</v>
      </c>
      <c r="AB177" s="3">
        <v>0</v>
      </c>
      <c r="AC177" s="3">
        <v>0</v>
      </c>
      <c r="AD177" s="3">
        <v>0</v>
      </c>
      <c r="AE177" s="3">
        <v>0</v>
      </c>
      <c r="AF177" t="s">
        <v>175</v>
      </c>
      <c r="AG177" s="13">
        <v>1</v>
      </c>
      <c r="AQ177"/>
    </row>
    <row r="178" spans="1:43" x14ac:dyDescent="0.2">
      <c r="A178" t="s">
        <v>208</v>
      </c>
      <c r="B178" t="s">
        <v>384</v>
      </c>
      <c r="C178" t="s">
        <v>421</v>
      </c>
      <c r="D178" t="s">
        <v>516</v>
      </c>
      <c r="E178" s="3">
        <v>107.04444444444445</v>
      </c>
      <c r="F178" s="3">
        <f>Table3[[#This Row],[Total Hours Nurse Staffing]]/Table3[[#This Row],[MDS Census]]</f>
        <v>4.4934866099231883</v>
      </c>
      <c r="G178" s="3">
        <f>Table3[[#This Row],[Total Direct Care Staff Hours]]/Table3[[#This Row],[MDS Census]]</f>
        <v>4.1552574216317204</v>
      </c>
      <c r="H178" s="3">
        <f>Table3[[#This Row],[Total RN Hours (w/ Admin, DON)]]/Table3[[#This Row],[MDS Census]]</f>
        <v>0.88382291882914676</v>
      </c>
      <c r="I178" s="3">
        <f>Table3[[#This Row],[RN Hours (excl. Admin, DON)]]/Table3[[#This Row],[MDS Census]]</f>
        <v>0.67347415403778288</v>
      </c>
      <c r="J178" s="3">
        <f t="shared" si="3"/>
        <v>481.00277777777774</v>
      </c>
      <c r="K178" s="3">
        <f>SUM(Table3[[#This Row],[RN Hours (excl. Admin, DON)]], Table3[[#This Row],[LPN Hours (excl. Admin)]], Table3[[#This Row],[CNA Hours]], Table3[[#This Row],[NA TR Hours]], Table3[[#This Row],[Med Aide/Tech Hours]])</f>
        <v>444.79722222222222</v>
      </c>
      <c r="L178" s="3">
        <f>SUM(Table3[[#This Row],[RN Hours (excl. Admin, DON)]:[RN DON Hours]])</f>
        <v>94.608333333333334</v>
      </c>
      <c r="M178" s="3">
        <v>72.091666666666669</v>
      </c>
      <c r="N178" s="3">
        <v>17.538888888888888</v>
      </c>
      <c r="O178" s="3">
        <v>4.9777777777777779</v>
      </c>
      <c r="P178" s="3">
        <f>SUM(Table3[[#This Row],[LPN Hours (excl. Admin)]:[LPN Admin Hours]])</f>
        <v>130.36944444444444</v>
      </c>
      <c r="Q178" s="3">
        <v>116.68055555555556</v>
      </c>
      <c r="R178" s="3">
        <v>13.688888888888888</v>
      </c>
      <c r="S178" s="3">
        <f>SUM(Table3[[#This Row],[CNA Hours]], Table3[[#This Row],[NA TR Hours]], Table3[[#This Row],[Med Aide/Tech Hours]])</f>
        <v>256.02499999999998</v>
      </c>
      <c r="T178" s="3">
        <v>256.02499999999998</v>
      </c>
      <c r="U178" s="3">
        <v>0</v>
      </c>
      <c r="V178" s="3">
        <v>0</v>
      </c>
      <c r="W178" s="3">
        <f>SUM(Table3[[#This Row],[RN Hours Contract]:[Med Aide Hours Contract]])</f>
        <v>41.161111111111111</v>
      </c>
      <c r="X178" s="3">
        <v>9.3388888888888886</v>
      </c>
      <c r="Y178" s="3">
        <v>0.91666666666666663</v>
      </c>
      <c r="Z178" s="3">
        <v>0</v>
      </c>
      <c r="AA178" s="3">
        <v>15.797222222222222</v>
      </c>
      <c r="AB178" s="3">
        <v>0</v>
      </c>
      <c r="AC178" s="3">
        <v>15.108333333333333</v>
      </c>
      <c r="AD178" s="3">
        <v>0</v>
      </c>
      <c r="AE178" s="3">
        <v>0</v>
      </c>
      <c r="AF178" t="s">
        <v>176</v>
      </c>
      <c r="AG178" s="13">
        <v>1</v>
      </c>
      <c r="AQ178"/>
    </row>
    <row r="179" spans="1:43" x14ac:dyDescent="0.2">
      <c r="A179" t="s">
        <v>208</v>
      </c>
      <c r="B179" t="s">
        <v>385</v>
      </c>
      <c r="C179" t="s">
        <v>509</v>
      </c>
      <c r="D179" t="s">
        <v>523</v>
      </c>
      <c r="E179" s="3">
        <v>50.722222222222221</v>
      </c>
      <c r="F179" s="3">
        <f>Table3[[#This Row],[Total Hours Nurse Staffing]]/Table3[[#This Row],[MDS Census]]</f>
        <v>4.9430996714129254</v>
      </c>
      <c r="G179" s="3">
        <f>Table3[[#This Row],[Total Direct Care Staff Hours]]/Table3[[#This Row],[MDS Census]]</f>
        <v>4.5265060240963857</v>
      </c>
      <c r="H179" s="3">
        <f>Table3[[#This Row],[Total RN Hours (w/ Admin, DON)]]/Table3[[#This Row],[MDS Census]]</f>
        <v>1.2154435925520264</v>
      </c>
      <c r="I179" s="3">
        <f>Table3[[#This Row],[RN Hours (excl. Admin, DON)]]/Table3[[#This Row],[MDS Census]]</f>
        <v>0.88795180722891576</v>
      </c>
      <c r="J179" s="3">
        <f t="shared" si="3"/>
        <v>250.72500000000002</v>
      </c>
      <c r="K179" s="3">
        <f>SUM(Table3[[#This Row],[RN Hours (excl. Admin, DON)]], Table3[[#This Row],[LPN Hours (excl. Admin)]], Table3[[#This Row],[CNA Hours]], Table3[[#This Row],[NA TR Hours]], Table3[[#This Row],[Med Aide/Tech Hours]])</f>
        <v>229.59444444444446</v>
      </c>
      <c r="L179" s="3">
        <f>SUM(Table3[[#This Row],[RN Hours (excl. Admin, DON)]:[RN DON Hours]])</f>
        <v>61.650000000000006</v>
      </c>
      <c r="M179" s="3">
        <v>45.038888888888891</v>
      </c>
      <c r="N179" s="3">
        <v>10.127777777777778</v>
      </c>
      <c r="O179" s="3">
        <v>6.4833333333333334</v>
      </c>
      <c r="P179" s="3">
        <f>SUM(Table3[[#This Row],[LPN Hours (excl. Admin)]:[LPN Admin Hours]])</f>
        <v>37.43888888888889</v>
      </c>
      <c r="Q179" s="3">
        <v>32.919444444444444</v>
      </c>
      <c r="R179" s="3">
        <v>4.5194444444444448</v>
      </c>
      <c r="S179" s="3">
        <f>SUM(Table3[[#This Row],[CNA Hours]], Table3[[#This Row],[NA TR Hours]], Table3[[#This Row],[Med Aide/Tech Hours]])</f>
        <v>151.63611111111112</v>
      </c>
      <c r="T179" s="3">
        <v>151.63611111111112</v>
      </c>
      <c r="U179" s="3">
        <v>0</v>
      </c>
      <c r="V179" s="3">
        <v>0</v>
      </c>
      <c r="W179" s="3">
        <f>SUM(Table3[[#This Row],[RN Hours Contract]:[Med Aide Hours Contract]])</f>
        <v>0</v>
      </c>
      <c r="X179" s="3">
        <v>0</v>
      </c>
      <c r="Y179" s="3">
        <v>0</v>
      </c>
      <c r="Z179" s="3">
        <v>0</v>
      </c>
      <c r="AA179" s="3">
        <v>0</v>
      </c>
      <c r="AB179" s="3">
        <v>0</v>
      </c>
      <c r="AC179" s="3">
        <v>0</v>
      </c>
      <c r="AD179" s="3">
        <v>0</v>
      </c>
      <c r="AE179" s="3">
        <v>0</v>
      </c>
      <c r="AF179" t="s">
        <v>177</v>
      </c>
      <c r="AG179" s="13">
        <v>1</v>
      </c>
      <c r="AQ179"/>
    </row>
    <row r="180" spans="1:43" x14ac:dyDescent="0.2">
      <c r="A180" t="s">
        <v>208</v>
      </c>
      <c r="B180" t="s">
        <v>386</v>
      </c>
      <c r="C180" t="s">
        <v>458</v>
      </c>
      <c r="D180" t="s">
        <v>518</v>
      </c>
      <c r="E180" s="3">
        <v>68.066666666666663</v>
      </c>
      <c r="F180" s="3">
        <f>Table3[[#This Row],[Total Hours Nurse Staffing]]/Table3[[#This Row],[MDS Census]]</f>
        <v>3.3488410055501148</v>
      </c>
      <c r="G180" s="3">
        <f>Table3[[#This Row],[Total Direct Care Staff Hours]]/Table3[[#This Row],[MDS Census]]</f>
        <v>3.1639324191968661</v>
      </c>
      <c r="H180" s="3">
        <f>Table3[[#This Row],[Total RN Hours (w/ Admin, DON)]]/Table3[[#This Row],[MDS Census]]</f>
        <v>0.56611165523996088</v>
      </c>
      <c r="I180" s="3">
        <f>Table3[[#This Row],[RN Hours (excl. Admin, DON)]]/Table3[[#This Row],[MDS Census]]</f>
        <v>0.38250897812602025</v>
      </c>
      <c r="J180" s="3">
        <f t="shared" si="3"/>
        <v>227.94444444444446</v>
      </c>
      <c r="K180" s="3">
        <f>SUM(Table3[[#This Row],[RN Hours (excl. Admin, DON)]], Table3[[#This Row],[LPN Hours (excl. Admin)]], Table3[[#This Row],[CNA Hours]], Table3[[#This Row],[NA TR Hours]], Table3[[#This Row],[Med Aide/Tech Hours]])</f>
        <v>215.35833333333335</v>
      </c>
      <c r="L180" s="3">
        <f>SUM(Table3[[#This Row],[RN Hours (excl. Admin, DON)]:[RN DON Hours]])</f>
        <v>38.533333333333331</v>
      </c>
      <c r="M180" s="3">
        <v>26.036111111111111</v>
      </c>
      <c r="N180" s="3">
        <v>9.0805555555555557</v>
      </c>
      <c r="O180" s="3">
        <v>3.4166666666666665</v>
      </c>
      <c r="P180" s="3">
        <f>SUM(Table3[[#This Row],[LPN Hours (excl. Admin)]:[LPN Admin Hours]])</f>
        <v>59.066666666666663</v>
      </c>
      <c r="Q180" s="3">
        <v>58.977777777777774</v>
      </c>
      <c r="R180" s="3">
        <v>8.8888888888888892E-2</v>
      </c>
      <c r="S180" s="3">
        <f>SUM(Table3[[#This Row],[CNA Hours]], Table3[[#This Row],[NA TR Hours]], Table3[[#This Row],[Med Aide/Tech Hours]])</f>
        <v>130.34444444444446</v>
      </c>
      <c r="T180" s="3">
        <v>130.15555555555557</v>
      </c>
      <c r="U180" s="3">
        <v>0.18888888888888888</v>
      </c>
      <c r="V180" s="3">
        <v>0</v>
      </c>
      <c r="W180" s="3">
        <f>SUM(Table3[[#This Row],[RN Hours Contract]:[Med Aide Hours Contract]])</f>
        <v>0</v>
      </c>
      <c r="X180" s="3">
        <v>0</v>
      </c>
      <c r="Y180" s="3">
        <v>0</v>
      </c>
      <c r="Z180" s="3">
        <v>0</v>
      </c>
      <c r="AA180" s="3">
        <v>0</v>
      </c>
      <c r="AB180" s="3">
        <v>0</v>
      </c>
      <c r="AC180" s="3">
        <v>0</v>
      </c>
      <c r="AD180" s="3">
        <v>0</v>
      </c>
      <c r="AE180" s="3">
        <v>0</v>
      </c>
      <c r="AF180" t="s">
        <v>178</v>
      </c>
      <c r="AG180" s="13">
        <v>1</v>
      </c>
      <c r="AQ180"/>
    </row>
    <row r="181" spans="1:43" x14ac:dyDescent="0.2">
      <c r="A181" t="s">
        <v>208</v>
      </c>
      <c r="B181" t="s">
        <v>387</v>
      </c>
      <c r="C181" t="s">
        <v>426</v>
      </c>
      <c r="D181" t="s">
        <v>516</v>
      </c>
      <c r="E181" s="3">
        <v>108.25555555555556</v>
      </c>
      <c r="F181" s="3">
        <f>Table3[[#This Row],[Total Hours Nurse Staffing]]/Table3[[#This Row],[MDS Census]]</f>
        <v>3.6537770707174375</v>
      </c>
      <c r="G181" s="3">
        <f>Table3[[#This Row],[Total Direct Care Staff Hours]]/Table3[[#This Row],[MDS Census]]</f>
        <v>3.1989890177563378</v>
      </c>
      <c r="H181" s="3">
        <f>Table3[[#This Row],[Total RN Hours (w/ Admin, DON)]]/Table3[[#This Row],[MDS Census]]</f>
        <v>0.48447603407574669</v>
      </c>
      <c r="I181" s="3">
        <f>Table3[[#This Row],[RN Hours (excl. Admin, DON)]]/Table3[[#This Row],[MDS Census]]</f>
        <v>2.9687981114646413E-2</v>
      </c>
      <c r="J181" s="3">
        <f t="shared" si="3"/>
        <v>395.54166666666663</v>
      </c>
      <c r="K181" s="3">
        <f>SUM(Table3[[#This Row],[RN Hours (excl. Admin, DON)]], Table3[[#This Row],[LPN Hours (excl. Admin)]], Table3[[#This Row],[CNA Hours]], Table3[[#This Row],[NA TR Hours]], Table3[[#This Row],[Med Aide/Tech Hours]])</f>
        <v>346.30833333333334</v>
      </c>
      <c r="L181" s="3">
        <f>SUM(Table3[[#This Row],[RN Hours (excl. Admin, DON)]:[RN DON Hours]])</f>
        <v>52.447222222222223</v>
      </c>
      <c r="M181" s="3">
        <v>3.213888888888889</v>
      </c>
      <c r="N181" s="3">
        <v>45.658333333333331</v>
      </c>
      <c r="O181" s="3">
        <v>3.5750000000000002</v>
      </c>
      <c r="P181" s="3">
        <f>SUM(Table3[[#This Row],[LPN Hours (excl. Admin)]:[LPN Admin Hours]])</f>
        <v>109.19444444444444</v>
      </c>
      <c r="Q181" s="3">
        <v>109.19444444444444</v>
      </c>
      <c r="R181" s="3">
        <v>0</v>
      </c>
      <c r="S181" s="3">
        <f>SUM(Table3[[#This Row],[CNA Hours]], Table3[[#This Row],[NA TR Hours]], Table3[[#This Row],[Med Aide/Tech Hours]])</f>
        <v>233.9</v>
      </c>
      <c r="T181" s="3">
        <v>233.9</v>
      </c>
      <c r="U181" s="3">
        <v>0</v>
      </c>
      <c r="V181" s="3">
        <v>0</v>
      </c>
      <c r="W181" s="3">
        <f>SUM(Table3[[#This Row],[RN Hours Contract]:[Med Aide Hours Contract]])</f>
        <v>0</v>
      </c>
      <c r="X181" s="3">
        <v>0</v>
      </c>
      <c r="Y181" s="3">
        <v>0</v>
      </c>
      <c r="Z181" s="3">
        <v>0</v>
      </c>
      <c r="AA181" s="3">
        <v>0</v>
      </c>
      <c r="AB181" s="3">
        <v>0</v>
      </c>
      <c r="AC181" s="3">
        <v>0</v>
      </c>
      <c r="AD181" s="3">
        <v>0</v>
      </c>
      <c r="AE181" s="3">
        <v>0</v>
      </c>
      <c r="AF181" t="s">
        <v>179</v>
      </c>
      <c r="AG181" s="13">
        <v>1</v>
      </c>
      <c r="AQ181"/>
    </row>
    <row r="182" spans="1:43" x14ac:dyDescent="0.2">
      <c r="A182" t="s">
        <v>208</v>
      </c>
      <c r="B182" t="s">
        <v>388</v>
      </c>
      <c r="C182" t="s">
        <v>417</v>
      </c>
      <c r="D182" t="s">
        <v>518</v>
      </c>
      <c r="E182" s="3">
        <v>65.844444444444449</v>
      </c>
      <c r="F182" s="3">
        <f>Table3[[#This Row],[Total Hours Nurse Staffing]]/Table3[[#This Row],[MDS Census]]</f>
        <v>3.3648582517718526</v>
      </c>
      <c r="G182" s="3">
        <f>Table3[[#This Row],[Total Direct Care Staff Hours]]/Table3[[#This Row],[MDS Census]]</f>
        <v>3.182273034087074</v>
      </c>
      <c r="H182" s="3">
        <f>Table3[[#This Row],[Total RN Hours (w/ Admin, DON)]]/Table3[[#This Row],[MDS Census]]</f>
        <v>0.68470300371245352</v>
      </c>
      <c r="I182" s="3">
        <f>Table3[[#This Row],[RN Hours (excl. Admin, DON)]]/Table3[[#This Row],[MDS Census]]</f>
        <v>0.50211778602767465</v>
      </c>
      <c r="J182" s="3">
        <f t="shared" si="3"/>
        <v>221.55722222222221</v>
      </c>
      <c r="K182" s="3">
        <f>SUM(Table3[[#This Row],[RN Hours (excl. Admin, DON)]], Table3[[#This Row],[LPN Hours (excl. Admin)]], Table3[[#This Row],[CNA Hours]], Table3[[#This Row],[NA TR Hours]], Table3[[#This Row],[Med Aide/Tech Hours]])</f>
        <v>209.53500000000003</v>
      </c>
      <c r="L182" s="3">
        <f>SUM(Table3[[#This Row],[RN Hours (excl. Admin, DON)]:[RN DON Hours]])</f>
        <v>45.083888888888886</v>
      </c>
      <c r="M182" s="3">
        <v>33.061666666666667</v>
      </c>
      <c r="N182" s="3">
        <v>6.0333333333333332</v>
      </c>
      <c r="O182" s="3">
        <v>5.9888888888888889</v>
      </c>
      <c r="P182" s="3">
        <f>SUM(Table3[[#This Row],[LPN Hours (excl. Admin)]:[LPN Admin Hours]])</f>
        <v>65.923777777777786</v>
      </c>
      <c r="Q182" s="3">
        <v>65.923777777777786</v>
      </c>
      <c r="R182" s="3">
        <v>0</v>
      </c>
      <c r="S182" s="3">
        <f>SUM(Table3[[#This Row],[CNA Hours]], Table3[[#This Row],[NA TR Hours]], Table3[[#This Row],[Med Aide/Tech Hours]])</f>
        <v>110.54955555555556</v>
      </c>
      <c r="T182" s="3">
        <v>106.22011111111111</v>
      </c>
      <c r="U182" s="3">
        <v>4.3294444444444444</v>
      </c>
      <c r="V182" s="3">
        <v>0</v>
      </c>
      <c r="W182" s="3">
        <f>SUM(Table3[[#This Row],[RN Hours Contract]:[Med Aide Hours Contract]])</f>
        <v>8.3333333333333329E-2</v>
      </c>
      <c r="X182" s="3">
        <v>0</v>
      </c>
      <c r="Y182" s="3">
        <v>0</v>
      </c>
      <c r="Z182" s="3">
        <v>0</v>
      </c>
      <c r="AA182" s="3">
        <v>0</v>
      </c>
      <c r="AB182" s="3">
        <v>0</v>
      </c>
      <c r="AC182" s="3">
        <v>8.3333333333333329E-2</v>
      </c>
      <c r="AD182" s="3">
        <v>0</v>
      </c>
      <c r="AE182" s="3">
        <v>0</v>
      </c>
      <c r="AF182" t="s">
        <v>180</v>
      </c>
      <c r="AG182" s="13">
        <v>1</v>
      </c>
      <c r="AQ182"/>
    </row>
    <row r="183" spans="1:43" x14ac:dyDescent="0.2">
      <c r="A183" t="s">
        <v>208</v>
      </c>
      <c r="B183" t="s">
        <v>389</v>
      </c>
      <c r="C183" t="s">
        <v>441</v>
      </c>
      <c r="D183" t="s">
        <v>517</v>
      </c>
      <c r="E183" s="3">
        <v>37.644444444444446</v>
      </c>
      <c r="F183" s="3">
        <f>Table3[[#This Row],[Total Hours Nurse Staffing]]/Table3[[#This Row],[MDS Census]]</f>
        <v>4.5427892561983469</v>
      </c>
      <c r="G183" s="3">
        <f>Table3[[#This Row],[Total Direct Care Staff Hours]]/Table3[[#This Row],[MDS Census]]</f>
        <v>4.1404132231404951</v>
      </c>
      <c r="H183" s="3">
        <f>Table3[[#This Row],[Total RN Hours (w/ Admin, DON)]]/Table3[[#This Row],[MDS Census]]</f>
        <v>1.1722992916174733</v>
      </c>
      <c r="I183" s="3">
        <f>Table3[[#This Row],[RN Hours (excl. Admin, DON)]]/Table3[[#This Row],[MDS Census]]</f>
        <v>0.76992325855962218</v>
      </c>
      <c r="J183" s="3">
        <f t="shared" si="3"/>
        <v>171.01077777777778</v>
      </c>
      <c r="K183" s="3">
        <f>SUM(Table3[[#This Row],[RN Hours (excl. Admin, DON)]], Table3[[#This Row],[LPN Hours (excl. Admin)]], Table3[[#This Row],[CNA Hours]], Table3[[#This Row],[NA TR Hours]], Table3[[#This Row],[Med Aide/Tech Hours]])</f>
        <v>155.86355555555554</v>
      </c>
      <c r="L183" s="3">
        <f>SUM(Table3[[#This Row],[RN Hours (excl. Admin, DON)]:[RN DON Hours]])</f>
        <v>44.130555555555553</v>
      </c>
      <c r="M183" s="3">
        <v>28.983333333333334</v>
      </c>
      <c r="N183" s="3">
        <v>11.525</v>
      </c>
      <c r="O183" s="3">
        <v>3.6222222222222222</v>
      </c>
      <c r="P183" s="3">
        <f>SUM(Table3[[#This Row],[LPN Hours (excl. Admin)]:[LPN Admin Hours]])</f>
        <v>35.196111111111115</v>
      </c>
      <c r="Q183" s="3">
        <v>35.196111111111115</v>
      </c>
      <c r="R183" s="3">
        <v>0</v>
      </c>
      <c r="S183" s="3">
        <f>SUM(Table3[[#This Row],[CNA Hours]], Table3[[#This Row],[NA TR Hours]], Table3[[#This Row],[Med Aide/Tech Hours]])</f>
        <v>91.684111111111108</v>
      </c>
      <c r="T183" s="3">
        <v>91.684111111111108</v>
      </c>
      <c r="U183" s="3">
        <v>0</v>
      </c>
      <c r="V183" s="3">
        <v>0</v>
      </c>
      <c r="W183" s="3">
        <f>SUM(Table3[[#This Row],[RN Hours Contract]:[Med Aide Hours Contract]])</f>
        <v>0</v>
      </c>
      <c r="X183" s="3">
        <v>0</v>
      </c>
      <c r="Y183" s="3">
        <v>0</v>
      </c>
      <c r="Z183" s="3">
        <v>0</v>
      </c>
      <c r="AA183" s="3">
        <v>0</v>
      </c>
      <c r="AB183" s="3">
        <v>0</v>
      </c>
      <c r="AC183" s="3">
        <v>0</v>
      </c>
      <c r="AD183" s="3">
        <v>0</v>
      </c>
      <c r="AE183" s="3">
        <v>0</v>
      </c>
      <c r="AF183" t="s">
        <v>181</v>
      </c>
      <c r="AG183" s="13">
        <v>1</v>
      </c>
      <c r="AQ183"/>
    </row>
    <row r="184" spans="1:43" x14ac:dyDescent="0.2">
      <c r="A184" t="s">
        <v>208</v>
      </c>
      <c r="B184" t="s">
        <v>390</v>
      </c>
      <c r="C184" t="s">
        <v>481</v>
      </c>
      <c r="D184" t="s">
        <v>518</v>
      </c>
      <c r="E184" s="3">
        <v>28</v>
      </c>
      <c r="F184" s="3">
        <f>Table3[[#This Row],[Total Hours Nurse Staffing]]/Table3[[#This Row],[MDS Census]]</f>
        <v>3.4604325396825399</v>
      </c>
      <c r="G184" s="3">
        <f>Table3[[#This Row],[Total Direct Care Staff Hours]]/Table3[[#This Row],[MDS Census]]</f>
        <v>3.0014047619047619</v>
      </c>
      <c r="H184" s="3">
        <f>Table3[[#This Row],[Total RN Hours (w/ Admin, DON)]]/Table3[[#This Row],[MDS Census]]</f>
        <v>1.2541071428571429</v>
      </c>
      <c r="I184" s="3">
        <f>Table3[[#This Row],[RN Hours (excl. Admin, DON)]]/Table3[[#This Row],[MDS Census]]</f>
        <v>0.90926587301587303</v>
      </c>
      <c r="J184" s="3">
        <f t="shared" si="3"/>
        <v>96.89211111111112</v>
      </c>
      <c r="K184" s="3">
        <f>SUM(Table3[[#This Row],[RN Hours (excl. Admin, DON)]], Table3[[#This Row],[LPN Hours (excl. Admin)]], Table3[[#This Row],[CNA Hours]], Table3[[#This Row],[NA TR Hours]], Table3[[#This Row],[Med Aide/Tech Hours]])</f>
        <v>84.039333333333332</v>
      </c>
      <c r="L184" s="3">
        <f>SUM(Table3[[#This Row],[RN Hours (excl. Admin, DON)]:[RN DON Hours]])</f>
        <v>35.115000000000002</v>
      </c>
      <c r="M184" s="3">
        <v>25.459444444444443</v>
      </c>
      <c r="N184" s="3">
        <v>4.166666666666667</v>
      </c>
      <c r="O184" s="3">
        <v>5.4888888888888889</v>
      </c>
      <c r="P184" s="3">
        <f>SUM(Table3[[#This Row],[LPN Hours (excl. Admin)]:[LPN Admin Hours]])</f>
        <v>14.200555555555555</v>
      </c>
      <c r="Q184" s="3">
        <v>11.003333333333332</v>
      </c>
      <c r="R184" s="3">
        <v>3.1972222222222224</v>
      </c>
      <c r="S184" s="3">
        <f>SUM(Table3[[#This Row],[CNA Hours]], Table3[[#This Row],[NA TR Hours]], Table3[[#This Row],[Med Aide/Tech Hours]])</f>
        <v>47.576555555555558</v>
      </c>
      <c r="T184" s="3">
        <v>47.576555555555558</v>
      </c>
      <c r="U184" s="3">
        <v>0</v>
      </c>
      <c r="V184" s="3">
        <v>0</v>
      </c>
      <c r="W184" s="3">
        <f>SUM(Table3[[#This Row],[RN Hours Contract]:[Med Aide Hours Contract]])</f>
        <v>0</v>
      </c>
      <c r="X184" s="3">
        <v>0</v>
      </c>
      <c r="Y184" s="3">
        <v>0</v>
      </c>
      <c r="Z184" s="3">
        <v>0</v>
      </c>
      <c r="AA184" s="3">
        <v>0</v>
      </c>
      <c r="AB184" s="3">
        <v>0</v>
      </c>
      <c r="AC184" s="3">
        <v>0</v>
      </c>
      <c r="AD184" s="3">
        <v>0</v>
      </c>
      <c r="AE184" s="3">
        <v>0</v>
      </c>
      <c r="AF184" t="s">
        <v>182</v>
      </c>
      <c r="AG184" s="13">
        <v>1</v>
      </c>
      <c r="AQ184"/>
    </row>
    <row r="185" spans="1:43" x14ac:dyDescent="0.2">
      <c r="A185" t="s">
        <v>208</v>
      </c>
      <c r="B185" t="s">
        <v>391</v>
      </c>
      <c r="C185" t="s">
        <v>429</v>
      </c>
      <c r="D185" t="s">
        <v>519</v>
      </c>
      <c r="E185" s="3">
        <v>50.233333333333334</v>
      </c>
      <c r="F185" s="3">
        <f>Table3[[#This Row],[Total Hours Nurse Staffing]]/Table3[[#This Row],[MDS Census]]</f>
        <v>3.5087148860871489</v>
      </c>
      <c r="G185" s="3">
        <f>Table3[[#This Row],[Total Direct Care Staff Hours]]/Table3[[#This Row],[MDS Census]]</f>
        <v>3.0704268967042689</v>
      </c>
      <c r="H185" s="3">
        <f>Table3[[#This Row],[Total RN Hours (w/ Admin, DON)]]/Table3[[#This Row],[MDS Census]]</f>
        <v>0.9398363193983631</v>
      </c>
      <c r="I185" s="3">
        <f>Table3[[#This Row],[RN Hours (excl. Admin, DON)]]/Table3[[#This Row],[MDS Census]]</f>
        <v>0.61883432868834332</v>
      </c>
      <c r="J185" s="3">
        <f t="shared" si="3"/>
        <v>176.25444444444446</v>
      </c>
      <c r="K185" s="3">
        <f>SUM(Table3[[#This Row],[RN Hours (excl. Admin, DON)]], Table3[[#This Row],[LPN Hours (excl. Admin)]], Table3[[#This Row],[CNA Hours]], Table3[[#This Row],[NA TR Hours]], Table3[[#This Row],[Med Aide/Tech Hours]])</f>
        <v>154.23777777777778</v>
      </c>
      <c r="L185" s="3">
        <f>SUM(Table3[[#This Row],[RN Hours (excl. Admin, DON)]:[RN DON Hours]])</f>
        <v>47.211111111111109</v>
      </c>
      <c r="M185" s="3">
        <v>31.086111111111112</v>
      </c>
      <c r="N185" s="3">
        <v>11.761111111111111</v>
      </c>
      <c r="O185" s="3">
        <v>4.3638888888888889</v>
      </c>
      <c r="P185" s="3">
        <f>SUM(Table3[[#This Row],[LPN Hours (excl. Admin)]:[LPN Admin Hours]])</f>
        <v>44.18333333333333</v>
      </c>
      <c r="Q185" s="3">
        <v>38.291666666666664</v>
      </c>
      <c r="R185" s="3">
        <v>5.8916666666666666</v>
      </c>
      <c r="S185" s="3">
        <f>SUM(Table3[[#This Row],[CNA Hours]], Table3[[#This Row],[NA TR Hours]], Table3[[#This Row],[Med Aide/Tech Hours]])</f>
        <v>84.86</v>
      </c>
      <c r="T185" s="3">
        <v>84.86</v>
      </c>
      <c r="U185" s="3">
        <v>0</v>
      </c>
      <c r="V185" s="3">
        <v>0</v>
      </c>
      <c r="W185" s="3">
        <f>SUM(Table3[[#This Row],[RN Hours Contract]:[Med Aide Hours Contract]])</f>
        <v>5.9766666666666666</v>
      </c>
      <c r="X185" s="3">
        <v>0</v>
      </c>
      <c r="Y185" s="3">
        <v>0</v>
      </c>
      <c r="Z185" s="3">
        <v>0</v>
      </c>
      <c r="AA185" s="3">
        <v>0</v>
      </c>
      <c r="AB185" s="3">
        <v>5.8916666666666666</v>
      </c>
      <c r="AC185" s="3">
        <v>8.5000000000000006E-2</v>
      </c>
      <c r="AD185" s="3">
        <v>0</v>
      </c>
      <c r="AE185" s="3">
        <v>0</v>
      </c>
      <c r="AF185" t="s">
        <v>183</v>
      </c>
      <c r="AG185" s="13">
        <v>1</v>
      </c>
      <c r="AQ185"/>
    </row>
    <row r="186" spans="1:43" x14ac:dyDescent="0.2">
      <c r="A186" t="s">
        <v>208</v>
      </c>
      <c r="B186" t="s">
        <v>392</v>
      </c>
      <c r="C186" t="s">
        <v>510</v>
      </c>
      <c r="D186" t="s">
        <v>520</v>
      </c>
      <c r="E186" s="3">
        <v>80.87777777777778</v>
      </c>
      <c r="F186" s="3">
        <f>Table3[[#This Row],[Total Hours Nurse Staffing]]/Table3[[#This Row],[MDS Census]]</f>
        <v>4.5946902046984475</v>
      </c>
      <c r="G186" s="3">
        <f>Table3[[#This Row],[Total Direct Care Staff Hours]]/Table3[[#This Row],[MDS Census]]</f>
        <v>4.4263291660942441</v>
      </c>
      <c r="H186" s="3">
        <f>Table3[[#This Row],[Total RN Hours (w/ Admin, DON)]]/Table3[[#This Row],[MDS Census]]</f>
        <v>1.0829440857260615</v>
      </c>
      <c r="I186" s="3">
        <f>Table3[[#This Row],[RN Hours (excl. Admin, DON)]]/Table3[[#This Row],[MDS Census]]</f>
        <v>0.91458304712185745</v>
      </c>
      <c r="J186" s="3">
        <f t="shared" si="3"/>
        <v>371.60833333333335</v>
      </c>
      <c r="K186" s="3">
        <f>SUM(Table3[[#This Row],[RN Hours (excl. Admin, DON)]], Table3[[#This Row],[LPN Hours (excl. Admin)]], Table3[[#This Row],[CNA Hours]], Table3[[#This Row],[NA TR Hours]], Table3[[#This Row],[Med Aide/Tech Hours]])</f>
        <v>357.99166666666667</v>
      </c>
      <c r="L186" s="3">
        <f>SUM(Table3[[#This Row],[RN Hours (excl. Admin, DON)]:[RN DON Hours]])</f>
        <v>87.586111111111123</v>
      </c>
      <c r="M186" s="3">
        <v>73.969444444444449</v>
      </c>
      <c r="N186" s="3">
        <v>8.9166666666666661</v>
      </c>
      <c r="O186" s="3">
        <v>4.7</v>
      </c>
      <c r="P186" s="3">
        <f>SUM(Table3[[#This Row],[LPN Hours (excl. Admin)]:[LPN Admin Hours]])</f>
        <v>57.87222222222222</v>
      </c>
      <c r="Q186" s="3">
        <v>57.87222222222222</v>
      </c>
      <c r="R186" s="3">
        <v>0</v>
      </c>
      <c r="S186" s="3">
        <f>SUM(Table3[[#This Row],[CNA Hours]], Table3[[#This Row],[NA TR Hours]], Table3[[#This Row],[Med Aide/Tech Hours]])</f>
        <v>226.15</v>
      </c>
      <c r="T186" s="3">
        <v>226.15</v>
      </c>
      <c r="U186" s="3">
        <v>0</v>
      </c>
      <c r="V186" s="3">
        <v>0</v>
      </c>
      <c r="W186" s="3">
        <f>SUM(Table3[[#This Row],[RN Hours Contract]:[Med Aide Hours Contract]])</f>
        <v>0</v>
      </c>
      <c r="X186" s="3">
        <v>0</v>
      </c>
      <c r="Y186" s="3">
        <v>0</v>
      </c>
      <c r="Z186" s="3">
        <v>0</v>
      </c>
      <c r="AA186" s="3">
        <v>0</v>
      </c>
      <c r="AB186" s="3">
        <v>0</v>
      </c>
      <c r="AC186" s="3">
        <v>0</v>
      </c>
      <c r="AD186" s="3">
        <v>0</v>
      </c>
      <c r="AE186" s="3">
        <v>0</v>
      </c>
      <c r="AF186" t="s">
        <v>184</v>
      </c>
      <c r="AG186" s="13">
        <v>1</v>
      </c>
      <c r="AQ186"/>
    </row>
    <row r="187" spans="1:43" x14ac:dyDescent="0.2">
      <c r="A187" t="s">
        <v>208</v>
      </c>
      <c r="B187" t="s">
        <v>393</v>
      </c>
      <c r="C187" t="s">
        <v>493</v>
      </c>
      <c r="D187" t="s">
        <v>516</v>
      </c>
      <c r="E187" s="3">
        <v>45.055555555555557</v>
      </c>
      <c r="F187" s="3">
        <f>Table3[[#This Row],[Total Hours Nurse Staffing]]/Table3[[#This Row],[MDS Census]]</f>
        <v>5.5823871763255237</v>
      </c>
      <c r="G187" s="3">
        <f>Table3[[#This Row],[Total Direct Care Staff Hours]]/Table3[[#This Row],[MDS Census]]</f>
        <v>4.8848335388409376</v>
      </c>
      <c r="H187" s="3">
        <f>Table3[[#This Row],[Total RN Hours (w/ Admin, DON)]]/Table3[[#This Row],[MDS Census]]</f>
        <v>1.0043970406905054</v>
      </c>
      <c r="I187" s="3">
        <f>Table3[[#This Row],[RN Hours (excl. Admin, DON)]]/Table3[[#This Row],[MDS Census]]</f>
        <v>0.36498150431565962</v>
      </c>
      <c r="J187" s="3">
        <f t="shared" si="3"/>
        <v>251.51755555555553</v>
      </c>
      <c r="K187" s="3">
        <f>SUM(Table3[[#This Row],[RN Hours (excl. Admin, DON)]], Table3[[#This Row],[LPN Hours (excl. Admin)]], Table3[[#This Row],[CNA Hours]], Table3[[#This Row],[NA TR Hours]], Table3[[#This Row],[Med Aide/Tech Hours]])</f>
        <v>220.0888888888889</v>
      </c>
      <c r="L187" s="3">
        <f>SUM(Table3[[#This Row],[RN Hours (excl. Admin, DON)]:[RN DON Hours]])</f>
        <v>45.25366666666666</v>
      </c>
      <c r="M187" s="3">
        <v>16.444444444444443</v>
      </c>
      <c r="N187" s="3">
        <v>23.739777777777778</v>
      </c>
      <c r="O187" s="3">
        <v>5.0694444444444446</v>
      </c>
      <c r="P187" s="3">
        <f>SUM(Table3[[#This Row],[LPN Hours (excl. Admin)]:[LPN Admin Hours]])</f>
        <v>87.636111111111106</v>
      </c>
      <c r="Q187" s="3">
        <v>85.016666666666666</v>
      </c>
      <c r="R187" s="3">
        <v>2.6194444444444445</v>
      </c>
      <c r="S187" s="3">
        <f>SUM(Table3[[#This Row],[CNA Hours]], Table3[[#This Row],[NA TR Hours]], Table3[[#This Row],[Med Aide/Tech Hours]])</f>
        <v>118.62777777777778</v>
      </c>
      <c r="T187" s="3">
        <v>118.62777777777778</v>
      </c>
      <c r="U187" s="3">
        <v>0</v>
      </c>
      <c r="V187" s="3">
        <v>0</v>
      </c>
      <c r="W187" s="3">
        <f>SUM(Table3[[#This Row],[RN Hours Contract]:[Med Aide Hours Contract]])</f>
        <v>25.277777777777779</v>
      </c>
      <c r="X187" s="3">
        <v>0.87777777777777777</v>
      </c>
      <c r="Y187" s="3">
        <v>0</v>
      </c>
      <c r="Z187" s="3">
        <v>0</v>
      </c>
      <c r="AA187" s="3">
        <v>9.4499999999999993</v>
      </c>
      <c r="AB187" s="3">
        <v>0</v>
      </c>
      <c r="AC187" s="3">
        <v>14.95</v>
      </c>
      <c r="AD187" s="3">
        <v>0</v>
      </c>
      <c r="AE187" s="3">
        <v>0</v>
      </c>
      <c r="AF187" t="s">
        <v>185</v>
      </c>
      <c r="AG187" s="13">
        <v>1</v>
      </c>
      <c r="AQ187"/>
    </row>
    <row r="188" spans="1:43" x14ac:dyDescent="0.2">
      <c r="A188" t="s">
        <v>208</v>
      </c>
      <c r="B188" t="s">
        <v>394</v>
      </c>
      <c r="C188" t="s">
        <v>420</v>
      </c>
      <c r="D188" t="s">
        <v>516</v>
      </c>
      <c r="E188" s="3">
        <v>99.355555555555554</v>
      </c>
      <c r="F188" s="3">
        <f>Table3[[#This Row],[Total Hours Nurse Staffing]]/Table3[[#This Row],[MDS Census]]</f>
        <v>4.0676023261015439</v>
      </c>
      <c r="G188" s="3">
        <f>Table3[[#This Row],[Total Direct Care Staff Hours]]/Table3[[#This Row],[MDS Census]]</f>
        <v>3.6443189443077615</v>
      </c>
      <c r="H188" s="3">
        <f>Table3[[#This Row],[Total RN Hours (w/ Admin, DON)]]/Table3[[#This Row],[MDS Census]]</f>
        <v>0.54845112950123021</v>
      </c>
      <c r="I188" s="3">
        <f>Table3[[#This Row],[RN Hours (excl. Admin, DON)]]/Table3[[#This Row],[MDS Census]]</f>
        <v>0.12516774770744801</v>
      </c>
      <c r="J188" s="3">
        <f t="shared" si="3"/>
        <v>404.13888888888891</v>
      </c>
      <c r="K188" s="3">
        <f>SUM(Table3[[#This Row],[RN Hours (excl. Admin, DON)]], Table3[[#This Row],[LPN Hours (excl. Admin)]], Table3[[#This Row],[CNA Hours]], Table3[[#This Row],[NA TR Hours]], Table3[[#This Row],[Med Aide/Tech Hours]])</f>
        <v>362.08333333333337</v>
      </c>
      <c r="L188" s="3">
        <f>SUM(Table3[[#This Row],[RN Hours (excl. Admin, DON)]:[RN DON Hours]])</f>
        <v>54.491666666666667</v>
      </c>
      <c r="M188" s="3">
        <v>12.436111111111112</v>
      </c>
      <c r="N188" s="3">
        <v>38.363888888888887</v>
      </c>
      <c r="O188" s="3">
        <v>3.6916666666666669</v>
      </c>
      <c r="P188" s="3">
        <f>SUM(Table3[[#This Row],[LPN Hours (excl. Admin)]:[LPN Admin Hours]])</f>
        <v>103.57777777777778</v>
      </c>
      <c r="Q188" s="3">
        <v>103.57777777777778</v>
      </c>
      <c r="R188" s="3">
        <v>0</v>
      </c>
      <c r="S188" s="3">
        <f>SUM(Table3[[#This Row],[CNA Hours]], Table3[[#This Row],[NA TR Hours]], Table3[[#This Row],[Med Aide/Tech Hours]])</f>
        <v>246.06944444444446</v>
      </c>
      <c r="T188" s="3">
        <v>246.06944444444446</v>
      </c>
      <c r="U188" s="3">
        <v>0</v>
      </c>
      <c r="V188" s="3">
        <v>0</v>
      </c>
      <c r="W188" s="3">
        <f>SUM(Table3[[#This Row],[RN Hours Contract]:[Med Aide Hours Contract]])</f>
        <v>0</v>
      </c>
      <c r="X188" s="3">
        <v>0</v>
      </c>
      <c r="Y188" s="3">
        <v>0</v>
      </c>
      <c r="Z188" s="3">
        <v>0</v>
      </c>
      <c r="AA188" s="3">
        <v>0</v>
      </c>
      <c r="AB188" s="3">
        <v>0</v>
      </c>
      <c r="AC188" s="3">
        <v>0</v>
      </c>
      <c r="AD188" s="3">
        <v>0</v>
      </c>
      <c r="AE188" s="3">
        <v>0</v>
      </c>
      <c r="AF188" t="s">
        <v>186</v>
      </c>
      <c r="AG188" s="13">
        <v>1</v>
      </c>
      <c r="AQ188"/>
    </row>
    <row r="189" spans="1:43" x14ac:dyDescent="0.2">
      <c r="A189" t="s">
        <v>208</v>
      </c>
      <c r="B189" t="s">
        <v>395</v>
      </c>
      <c r="C189" t="s">
        <v>430</v>
      </c>
      <c r="D189" t="s">
        <v>516</v>
      </c>
      <c r="E189" s="3">
        <v>56.855555555555554</v>
      </c>
      <c r="F189" s="3">
        <f>Table3[[#This Row],[Total Hours Nurse Staffing]]/Table3[[#This Row],[MDS Census]]</f>
        <v>6.2142857142857144</v>
      </c>
      <c r="G189" s="3">
        <f>Table3[[#This Row],[Total Direct Care Staff Hours]]/Table3[[#This Row],[MDS Census]]</f>
        <v>5.8514754739104946</v>
      </c>
      <c r="H189" s="3">
        <f>Table3[[#This Row],[Total RN Hours (w/ Admin, DON)]]/Table3[[#This Row],[MDS Census]]</f>
        <v>1.3104846589798709</v>
      </c>
      <c r="I189" s="3">
        <f>Table3[[#This Row],[RN Hours (excl. Admin, DON)]]/Table3[[#This Row],[MDS Census]]</f>
        <v>1.1470588235294119</v>
      </c>
      <c r="J189" s="3">
        <f t="shared" si="3"/>
        <v>353.31666666666666</v>
      </c>
      <c r="K189" s="3">
        <f>SUM(Table3[[#This Row],[RN Hours (excl. Admin, DON)]], Table3[[#This Row],[LPN Hours (excl. Admin)]], Table3[[#This Row],[CNA Hours]], Table3[[#This Row],[NA TR Hours]], Table3[[#This Row],[Med Aide/Tech Hours]])</f>
        <v>332.68888888888887</v>
      </c>
      <c r="L189" s="3">
        <f>SUM(Table3[[#This Row],[RN Hours (excl. Admin, DON)]:[RN DON Hours]])</f>
        <v>74.508333333333326</v>
      </c>
      <c r="M189" s="3">
        <v>65.216666666666669</v>
      </c>
      <c r="N189" s="3">
        <v>3.1527777777777777</v>
      </c>
      <c r="O189" s="3">
        <v>6.1388888888888893</v>
      </c>
      <c r="P189" s="3">
        <f>SUM(Table3[[#This Row],[LPN Hours (excl. Admin)]:[LPN Admin Hours]])</f>
        <v>80.655555555555551</v>
      </c>
      <c r="Q189" s="3">
        <v>69.319444444444443</v>
      </c>
      <c r="R189" s="3">
        <v>11.33611111111111</v>
      </c>
      <c r="S189" s="3">
        <f>SUM(Table3[[#This Row],[CNA Hours]], Table3[[#This Row],[NA TR Hours]], Table3[[#This Row],[Med Aide/Tech Hours]])</f>
        <v>198.15277777777777</v>
      </c>
      <c r="T189" s="3">
        <v>198.15277777777777</v>
      </c>
      <c r="U189" s="3">
        <v>0</v>
      </c>
      <c r="V189" s="3">
        <v>0</v>
      </c>
      <c r="W189" s="3">
        <f>SUM(Table3[[#This Row],[RN Hours Contract]:[Med Aide Hours Contract]])</f>
        <v>0</v>
      </c>
      <c r="X189" s="3">
        <v>0</v>
      </c>
      <c r="Y189" s="3">
        <v>0</v>
      </c>
      <c r="Z189" s="3">
        <v>0</v>
      </c>
      <c r="AA189" s="3">
        <v>0</v>
      </c>
      <c r="AB189" s="3">
        <v>0</v>
      </c>
      <c r="AC189" s="3">
        <v>0</v>
      </c>
      <c r="AD189" s="3">
        <v>0</v>
      </c>
      <c r="AE189" s="3">
        <v>0</v>
      </c>
      <c r="AF189" t="s">
        <v>187</v>
      </c>
      <c r="AG189" s="13">
        <v>1</v>
      </c>
      <c r="AQ189"/>
    </row>
    <row r="190" spans="1:43" x14ac:dyDescent="0.2">
      <c r="A190" t="s">
        <v>208</v>
      </c>
      <c r="B190" t="s">
        <v>396</v>
      </c>
      <c r="C190" t="s">
        <v>464</v>
      </c>
      <c r="D190" t="s">
        <v>517</v>
      </c>
      <c r="E190" s="3">
        <v>72.511111111111106</v>
      </c>
      <c r="F190" s="3">
        <f>Table3[[#This Row],[Total Hours Nurse Staffing]]/Table3[[#This Row],[MDS Census]]</f>
        <v>3.8247364388599445</v>
      </c>
      <c r="G190" s="3">
        <f>Table3[[#This Row],[Total Direct Care Staff Hours]]/Table3[[#This Row],[MDS Census]]</f>
        <v>3.3089028501379101</v>
      </c>
      <c r="H190" s="3">
        <f>Table3[[#This Row],[Total RN Hours (w/ Admin, DON)]]/Table3[[#This Row],[MDS Census]]</f>
        <v>0.78629022372050272</v>
      </c>
      <c r="I190" s="3">
        <f>Table3[[#This Row],[RN Hours (excl. Admin, DON)]]/Table3[[#This Row],[MDS Census]]</f>
        <v>0.27045663499846767</v>
      </c>
      <c r="J190" s="3">
        <f t="shared" si="3"/>
        <v>277.33588888888886</v>
      </c>
      <c r="K190" s="3">
        <f>SUM(Table3[[#This Row],[RN Hours (excl. Admin, DON)]], Table3[[#This Row],[LPN Hours (excl. Admin)]], Table3[[#This Row],[CNA Hours]], Table3[[#This Row],[NA TR Hours]], Table3[[#This Row],[Med Aide/Tech Hours]])</f>
        <v>239.93222222222221</v>
      </c>
      <c r="L190" s="3">
        <f>SUM(Table3[[#This Row],[RN Hours (excl. Admin, DON)]:[RN DON Hours]])</f>
        <v>57.01477777777778</v>
      </c>
      <c r="M190" s="3">
        <v>19.611111111111111</v>
      </c>
      <c r="N190" s="3">
        <v>32.13144444444444</v>
      </c>
      <c r="O190" s="3">
        <v>5.2722222222222221</v>
      </c>
      <c r="P190" s="3">
        <f>SUM(Table3[[#This Row],[LPN Hours (excl. Admin)]:[LPN Admin Hours]])</f>
        <v>59.138888888888886</v>
      </c>
      <c r="Q190" s="3">
        <v>59.138888888888886</v>
      </c>
      <c r="R190" s="3">
        <v>0</v>
      </c>
      <c r="S190" s="3">
        <f>SUM(Table3[[#This Row],[CNA Hours]], Table3[[#This Row],[NA TR Hours]], Table3[[#This Row],[Med Aide/Tech Hours]])</f>
        <v>161.18222222222221</v>
      </c>
      <c r="T190" s="3">
        <v>161.18222222222221</v>
      </c>
      <c r="U190" s="3">
        <v>0</v>
      </c>
      <c r="V190" s="3">
        <v>0</v>
      </c>
      <c r="W190" s="3">
        <f>SUM(Table3[[#This Row],[RN Hours Contract]:[Med Aide Hours Contract]])</f>
        <v>12.701666666666668</v>
      </c>
      <c r="X190" s="3">
        <v>0</v>
      </c>
      <c r="Y190" s="3">
        <v>0</v>
      </c>
      <c r="Z190" s="3">
        <v>0</v>
      </c>
      <c r="AA190" s="3">
        <v>0.36944444444444446</v>
      </c>
      <c r="AB190" s="3">
        <v>0</v>
      </c>
      <c r="AC190" s="3">
        <v>12.332222222222223</v>
      </c>
      <c r="AD190" s="3">
        <v>0</v>
      </c>
      <c r="AE190" s="3">
        <v>0</v>
      </c>
      <c r="AF190" t="s">
        <v>188</v>
      </c>
      <c r="AG190" s="13">
        <v>1</v>
      </c>
      <c r="AQ190"/>
    </row>
    <row r="191" spans="1:43" x14ac:dyDescent="0.2">
      <c r="A191" t="s">
        <v>208</v>
      </c>
      <c r="B191" t="s">
        <v>397</v>
      </c>
      <c r="C191" t="s">
        <v>460</v>
      </c>
      <c r="D191" t="s">
        <v>522</v>
      </c>
      <c r="E191" s="3">
        <v>113.57777777777778</v>
      </c>
      <c r="F191" s="3">
        <f>Table3[[#This Row],[Total Hours Nurse Staffing]]/Table3[[#This Row],[MDS Census]]</f>
        <v>3.9251731559381722</v>
      </c>
      <c r="G191" s="3">
        <f>Table3[[#This Row],[Total Direct Care Staff Hours]]/Table3[[#This Row],[MDS Census]]</f>
        <v>3.6420318919976515</v>
      </c>
      <c r="H191" s="3">
        <f>Table3[[#This Row],[Total RN Hours (w/ Admin, DON)]]/Table3[[#This Row],[MDS Census]]</f>
        <v>0.813223439639992</v>
      </c>
      <c r="I191" s="3">
        <f>Table3[[#This Row],[RN Hours (excl. Admin, DON)]]/Table3[[#This Row],[MDS Census]]</f>
        <v>0.56339268244961838</v>
      </c>
      <c r="J191" s="3">
        <f t="shared" si="3"/>
        <v>445.8124444444444</v>
      </c>
      <c r="K191" s="3">
        <f>SUM(Table3[[#This Row],[RN Hours (excl. Admin, DON)]], Table3[[#This Row],[LPN Hours (excl. Admin)]], Table3[[#This Row],[CNA Hours]], Table3[[#This Row],[NA TR Hours]], Table3[[#This Row],[Med Aide/Tech Hours]])</f>
        <v>413.65388888888884</v>
      </c>
      <c r="L191" s="3">
        <f>SUM(Table3[[#This Row],[RN Hours (excl. Admin, DON)]:[RN DON Hours]])</f>
        <v>92.3641111111111</v>
      </c>
      <c r="M191" s="3">
        <v>63.988888888888887</v>
      </c>
      <c r="N191" s="3">
        <v>23.580777777777776</v>
      </c>
      <c r="O191" s="3">
        <v>4.7944444444444443</v>
      </c>
      <c r="P191" s="3">
        <f>SUM(Table3[[#This Row],[LPN Hours (excl. Admin)]:[LPN Admin Hours]])</f>
        <v>106.11388888888888</v>
      </c>
      <c r="Q191" s="3">
        <v>102.33055555555555</v>
      </c>
      <c r="R191" s="3">
        <v>3.7833333333333332</v>
      </c>
      <c r="S191" s="3">
        <f>SUM(Table3[[#This Row],[CNA Hours]], Table3[[#This Row],[NA TR Hours]], Table3[[#This Row],[Med Aide/Tech Hours]])</f>
        <v>247.33444444444442</v>
      </c>
      <c r="T191" s="3">
        <v>247.33444444444442</v>
      </c>
      <c r="U191" s="3">
        <v>0</v>
      </c>
      <c r="V191" s="3">
        <v>0</v>
      </c>
      <c r="W191" s="3">
        <f>SUM(Table3[[#This Row],[RN Hours Contract]:[Med Aide Hours Contract]])</f>
        <v>0</v>
      </c>
      <c r="X191" s="3">
        <v>0</v>
      </c>
      <c r="Y191" s="3">
        <v>0</v>
      </c>
      <c r="Z191" s="3">
        <v>0</v>
      </c>
      <c r="AA191" s="3">
        <v>0</v>
      </c>
      <c r="AB191" s="3">
        <v>0</v>
      </c>
      <c r="AC191" s="3">
        <v>0</v>
      </c>
      <c r="AD191" s="3">
        <v>0</v>
      </c>
      <c r="AE191" s="3">
        <v>0</v>
      </c>
      <c r="AF191" t="s">
        <v>189</v>
      </c>
      <c r="AG191" s="13">
        <v>1</v>
      </c>
      <c r="AQ191"/>
    </row>
    <row r="192" spans="1:43" x14ac:dyDescent="0.2">
      <c r="A192" t="s">
        <v>208</v>
      </c>
      <c r="B192" t="s">
        <v>398</v>
      </c>
      <c r="C192" t="s">
        <v>444</v>
      </c>
      <c r="D192" t="s">
        <v>518</v>
      </c>
      <c r="E192" s="3">
        <v>73.333333333333329</v>
      </c>
      <c r="F192" s="3">
        <f>Table3[[#This Row],[Total Hours Nurse Staffing]]/Table3[[#This Row],[MDS Census]]</f>
        <v>3.7540151515151523</v>
      </c>
      <c r="G192" s="3">
        <f>Table3[[#This Row],[Total Direct Care Staff Hours]]/Table3[[#This Row],[MDS Census]]</f>
        <v>3.2890530303030303</v>
      </c>
      <c r="H192" s="3">
        <f>Table3[[#This Row],[Total RN Hours (w/ Admin, DON)]]/Table3[[#This Row],[MDS Census]]</f>
        <v>0.54041666666666666</v>
      </c>
      <c r="I192" s="3">
        <f>Table3[[#This Row],[RN Hours (excl. Admin, DON)]]/Table3[[#This Row],[MDS Census]]</f>
        <v>0.14276515151515154</v>
      </c>
      <c r="J192" s="3">
        <f t="shared" si="3"/>
        <v>275.29444444444448</v>
      </c>
      <c r="K192" s="3">
        <f>SUM(Table3[[#This Row],[RN Hours (excl. Admin, DON)]], Table3[[#This Row],[LPN Hours (excl. Admin)]], Table3[[#This Row],[CNA Hours]], Table3[[#This Row],[NA TR Hours]], Table3[[#This Row],[Med Aide/Tech Hours]])</f>
        <v>241.19722222222222</v>
      </c>
      <c r="L192" s="3">
        <f>SUM(Table3[[#This Row],[RN Hours (excl. Admin, DON)]:[RN DON Hours]])</f>
        <v>39.630555555555553</v>
      </c>
      <c r="M192" s="3">
        <v>10.469444444444445</v>
      </c>
      <c r="N192" s="3">
        <v>23.65</v>
      </c>
      <c r="O192" s="3">
        <v>5.5111111111111111</v>
      </c>
      <c r="P192" s="3">
        <f>SUM(Table3[[#This Row],[LPN Hours (excl. Admin)]:[LPN Admin Hours]])</f>
        <v>75.827777777777783</v>
      </c>
      <c r="Q192" s="3">
        <v>70.891666666666666</v>
      </c>
      <c r="R192" s="3">
        <v>4.9361111111111109</v>
      </c>
      <c r="S192" s="3">
        <f>SUM(Table3[[#This Row],[CNA Hours]], Table3[[#This Row],[NA TR Hours]], Table3[[#This Row],[Med Aide/Tech Hours]])</f>
        <v>159.83611111111111</v>
      </c>
      <c r="T192" s="3">
        <v>159.83611111111111</v>
      </c>
      <c r="U192" s="3">
        <v>0</v>
      </c>
      <c r="V192" s="3">
        <v>0</v>
      </c>
      <c r="W192" s="3">
        <f>SUM(Table3[[#This Row],[RN Hours Contract]:[Med Aide Hours Contract]])</f>
        <v>10.388888888888889</v>
      </c>
      <c r="X192" s="3">
        <v>0</v>
      </c>
      <c r="Y192" s="3">
        <v>9.5277777777777786</v>
      </c>
      <c r="Z192" s="3">
        <v>0</v>
      </c>
      <c r="AA192" s="3">
        <v>0.86111111111111116</v>
      </c>
      <c r="AB192" s="3">
        <v>0</v>
      </c>
      <c r="AC192" s="3">
        <v>0</v>
      </c>
      <c r="AD192" s="3">
        <v>0</v>
      </c>
      <c r="AE192" s="3">
        <v>0</v>
      </c>
      <c r="AF192" t="s">
        <v>190</v>
      </c>
      <c r="AG192" s="13">
        <v>1</v>
      </c>
      <c r="AQ192"/>
    </row>
    <row r="193" spans="1:43" x14ac:dyDescent="0.2">
      <c r="A193" t="s">
        <v>208</v>
      </c>
      <c r="B193" t="s">
        <v>399</v>
      </c>
      <c r="C193" t="s">
        <v>475</v>
      </c>
      <c r="D193" t="s">
        <v>517</v>
      </c>
      <c r="E193" s="3">
        <v>82.933333333333337</v>
      </c>
      <c r="F193" s="3">
        <f>Table3[[#This Row],[Total Hours Nurse Staffing]]/Table3[[#This Row],[MDS Census]]</f>
        <v>3.9420297427652731</v>
      </c>
      <c r="G193" s="3">
        <f>Table3[[#This Row],[Total Direct Care Staff Hours]]/Table3[[#This Row],[MDS Census]]</f>
        <v>3.761027599142551</v>
      </c>
      <c r="H193" s="3">
        <f>Table3[[#This Row],[Total RN Hours (w/ Admin, DON)]]/Table3[[#This Row],[MDS Census]]</f>
        <v>0.54461950696677386</v>
      </c>
      <c r="I193" s="3">
        <f>Table3[[#This Row],[RN Hours (excl. Admin, DON)]]/Table3[[#This Row],[MDS Census]]</f>
        <v>0.43164389067524112</v>
      </c>
      <c r="J193" s="3">
        <f t="shared" si="3"/>
        <v>326.92566666666664</v>
      </c>
      <c r="K193" s="3">
        <f>SUM(Table3[[#This Row],[RN Hours (excl. Admin, DON)]], Table3[[#This Row],[LPN Hours (excl. Admin)]], Table3[[#This Row],[CNA Hours]], Table3[[#This Row],[NA TR Hours]], Table3[[#This Row],[Med Aide/Tech Hours]])</f>
        <v>311.91455555555558</v>
      </c>
      <c r="L193" s="3">
        <f>SUM(Table3[[#This Row],[RN Hours (excl. Admin, DON)]:[RN DON Hours]])</f>
        <v>45.167111111111112</v>
      </c>
      <c r="M193" s="3">
        <v>35.797666666666665</v>
      </c>
      <c r="N193" s="3">
        <v>9.3694444444444436</v>
      </c>
      <c r="O193" s="3">
        <v>0</v>
      </c>
      <c r="P193" s="3">
        <f>SUM(Table3[[#This Row],[LPN Hours (excl. Admin)]:[LPN Admin Hours]])</f>
        <v>68.527777777777786</v>
      </c>
      <c r="Q193" s="3">
        <v>62.886111111111113</v>
      </c>
      <c r="R193" s="3">
        <v>5.6416666666666666</v>
      </c>
      <c r="S193" s="3">
        <f>SUM(Table3[[#This Row],[CNA Hours]], Table3[[#This Row],[NA TR Hours]], Table3[[#This Row],[Med Aide/Tech Hours]])</f>
        <v>213.23077777777777</v>
      </c>
      <c r="T193" s="3">
        <v>213.23077777777777</v>
      </c>
      <c r="U193" s="3">
        <v>0</v>
      </c>
      <c r="V193" s="3">
        <v>0</v>
      </c>
      <c r="W193" s="3">
        <f>SUM(Table3[[#This Row],[RN Hours Contract]:[Med Aide Hours Contract]])</f>
        <v>49.661111111111111</v>
      </c>
      <c r="X193" s="3">
        <v>0.57222222222222219</v>
      </c>
      <c r="Y193" s="3">
        <v>0.76666666666666672</v>
      </c>
      <c r="Z193" s="3">
        <v>0</v>
      </c>
      <c r="AA193" s="3">
        <v>0</v>
      </c>
      <c r="AB193" s="3">
        <v>0</v>
      </c>
      <c r="AC193" s="3">
        <v>48.322222222222223</v>
      </c>
      <c r="AD193" s="3">
        <v>0</v>
      </c>
      <c r="AE193" s="3">
        <v>0</v>
      </c>
      <c r="AF193" t="s">
        <v>191</v>
      </c>
      <c r="AG193" s="13">
        <v>1</v>
      </c>
      <c r="AQ193"/>
    </row>
    <row r="194" spans="1:43" x14ac:dyDescent="0.2">
      <c r="A194" t="s">
        <v>208</v>
      </c>
      <c r="B194" t="s">
        <v>400</v>
      </c>
      <c r="C194" t="s">
        <v>503</v>
      </c>
      <c r="D194" t="s">
        <v>517</v>
      </c>
      <c r="E194" s="3">
        <v>121.03333333333333</v>
      </c>
      <c r="F194" s="3">
        <f>Table3[[#This Row],[Total Hours Nurse Staffing]]/Table3[[#This Row],[MDS Census]]</f>
        <v>3.2725603598641331</v>
      </c>
      <c r="G194" s="3">
        <f>Table3[[#This Row],[Total Direct Care Staff Hours]]/Table3[[#This Row],[MDS Census]]</f>
        <v>2.9409024143945652</v>
      </c>
      <c r="H194" s="3">
        <f>Table3[[#This Row],[Total RN Hours (w/ Admin, DON)]]/Table3[[#This Row],[MDS Census]]</f>
        <v>0.41248967226659322</v>
      </c>
      <c r="I194" s="3">
        <f>Table3[[#This Row],[RN Hours (excl. Admin, DON)]]/Table3[[#This Row],[MDS Census]]</f>
        <v>8.0831726797025619E-2</v>
      </c>
      <c r="J194" s="3">
        <f t="shared" si="3"/>
        <v>396.0888888888889</v>
      </c>
      <c r="K194" s="3">
        <f>SUM(Table3[[#This Row],[RN Hours (excl. Admin, DON)]], Table3[[#This Row],[LPN Hours (excl. Admin)]], Table3[[#This Row],[CNA Hours]], Table3[[#This Row],[NA TR Hours]], Table3[[#This Row],[Med Aide/Tech Hours]])</f>
        <v>355.94722222222219</v>
      </c>
      <c r="L194" s="3">
        <f>SUM(Table3[[#This Row],[RN Hours (excl. Admin, DON)]:[RN DON Hours]])</f>
        <v>49.924999999999997</v>
      </c>
      <c r="M194" s="3">
        <v>9.7833333333333332</v>
      </c>
      <c r="N194" s="3">
        <v>35.950000000000003</v>
      </c>
      <c r="O194" s="3">
        <v>4.1916666666666664</v>
      </c>
      <c r="P194" s="3">
        <f>SUM(Table3[[#This Row],[LPN Hours (excl. Admin)]:[LPN Admin Hours]])</f>
        <v>119.82777777777778</v>
      </c>
      <c r="Q194" s="3">
        <v>119.82777777777778</v>
      </c>
      <c r="R194" s="3">
        <v>0</v>
      </c>
      <c r="S194" s="3">
        <f>SUM(Table3[[#This Row],[CNA Hours]], Table3[[#This Row],[NA TR Hours]], Table3[[#This Row],[Med Aide/Tech Hours]])</f>
        <v>226.33611111111111</v>
      </c>
      <c r="T194" s="3">
        <v>226.33611111111111</v>
      </c>
      <c r="U194" s="3">
        <v>0</v>
      </c>
      <c r="V194" s="3">
        <v>0</v>
      </c>
      <c r="W194" s="3">
        <f>SUM(Table3[[#This Row],[RN Hours Contract]:[Med Aide Hours Contract]])</f>
        <v>0</v>
      </c>
      <c r="X194" s="3">
        <v>0</v>
      </c>
      <c r="Y194" s="3">
        <v>0</v>
      </c>
      <c r="Z194" s="3">
        <v>0</v>
      </c>
      <c r="AA194" s="3">
        <v>0</v>
      </c>
      <c r="AB194" s="3">
        <v>0</v>
      </c>
      <c r="AC194" s="3">
        <v>0</v>
      </c>
      <c r="AD194" s="3">
        <v>0</v>
      </c>
      <c r="AE194" s="3">
        <v>0</v>
      </c>
      <c r="AF194" t="s">
        <v>192</v>
      </c>
      <c r="AG194" s="13">
        <v>1</v>
      </c>
      <c r="AQ194"/>
    </row>
    <row r="195" spans="1:43" x14ac:dyDescent="0.2">
      <c r="A195" t="s">
        <v>208</v>
      </c>
      <c r="B195" t="s">
        <v>401</v>
      </c>
      <c r="C195" t="s">
        <v>435</v>
      </c>
      <c r="D195" t="s">
        <v>516</v>
      </c>
      <c r="E195" s="3">
        <v>30.455555555555556</v>
      </c>
      <c r="F195" s="3">
        <f>Table3[[#This Row],[Total Hours Nurse Staffing]]/Table3[[#This Row],[MDS Census]]</f>
        <v>5.9825757022984307</v>
      </c>
      <c r="G195" s="3">
        <f>Table3[[#This Row],[Total Direct Care Staff Hours]]/Table3[[#This Row],[MDS Census]]</f>
        <v>5.3484932506384535</v>
      </c>
      <c r="H195" s="3">
        <f>Table3[[#This Row],[Total RN Hours (w/ Admin, DON)]]/Table3[[#This Row],[MDS Census]]</f>
        <v>1.4279934330536299</v>
      </c>
      <c r="I195" s="3">
        <f>Table3[[#This Row],[RN Hours (excl. Admin, DON)]]/Table3[[#This Row],[MDS Census]]</f>
        <v>0.96597227289310472</v>
      </c>
      <c r="J195" s="3">
        <f t="shared" si="3"/>
        <v>182.20266666666666</v>
      </c>
      <c r="K195" s="3">
        <f>SUM(Table3[[#This Row],[RN Hours (excl. Admin, DON)]], Table3[[#This Row],[LPN Hours (excl. Admin)]], Table3[[#This Row],[CNA Hours]], Table3[[#This Row],[NA TR Hours]], Table3[[#This Row],[Med Aide/Tech Hours]])</f>
        <v>162.89133333333334</v>
      </c>
      <c r="L195" s="3">
        <f>SUM(Table3[[#This Row],[RN Hours (excl. Admin, DON)]:[RN DON Hours]])</f>
        <v>43.490333333333332</v>
      </c>
      <c r="M195" s="3">
        <v>29.419222222222224</v>
      </c>
      <c r="N195" s="3">
        <v>9.4044444444444437</v>
      </c>
      <c r="O195" s="3">
        <v>4.666666666666667</v>
      </c>
      <c r="P195" s="3">
        <f>SUM(Table3[[#This Row],[LPN Hours (excl. Admin)]:[LPN Admin Hours]])</f>
        <v>45.028333333333329</v>
      </c>
      <c r="Q195" s="3">
        <v>39.788111111111107</v>
      </c>
      <c r="R195" s="3">
        <v>5.240222222222223</v>
      </c>
      <c r="S195" s="3">
        <f>SUM(Table3[[#This Row],[CNA Hours]], Table3[[#This Row],[NA TR Hours]], Table3[[#This Row],[Med Aide/Tech Hours]])</f>
        <v>93.683999999999997</v>
      </c>
      <c r="T195" s="3">
        <v>93.683999999999997</v>
      </c>
      <c r="U195" s="3">
        <v>0</v>
      </c>
      <c r="V195" s="3">
        <v>0</v>
      </c>
      <c r="W195" s="3">
        <f>SUM(Table3[[#This Row],[RN Hours Contract]:[Med Aide Hours Contract]])</f>
        <v>0</v>
      </c>
      <c r="X195" s="3">
        <v>0</v>
      </c>
      <c r="Y195" s="3">
        <v>0</v>
      </c>
      <c r="Z195" s="3">
        <v>0</v>
      </c>
      <c r="AA195" s="3">
        <v>0</v>
      </c>
      <c r="AB195" s="3">
        <v>0</v>
      </c>
      <c r="AC195" s="3">
        <v>0</v>
      </c>
      <c r="AD195" s="3">
        <v>0</v>
      </c>
      <c r="AE195" s="3">
        <v>0</v>
      </c>
      <c r="AF195" t="s">
        <v>193</v>
      </c>
      <c r="AG195" s="13">
        <v>1</v>
      </c>
      <c r="AQ195"/>
    </row>
    <row r="196" spans="1:43" x14ac:dyDescent="0.2">
      <c r="A196" t="s">
        <v>208</v>
      </c>
      <c r="B196" t="s">
        <v>402</v>
      </c>
      <c r="C196" t="s">
        <v>511</v>
      </c>
      <c r="D196" t="s">
        <v>520</v>
      </c>
      <c r="E196" s="3">
        <v>124.81111111111112</v>
      </c>
      <c r="F196" s="3">
        <f>Table3[[#This Row],[Total Hours Nurse Staffing]]/Table3[[#This Row],[MDS Census]]</f>
        <v>4.3038217751268579</v>
      </c>
      <c r="G196" s="3">
        <f>Table3[[#This Row],[Total Direct Care Staff Hours]]/Table3[[#This Row],[MDS Census]]</f>
        <v>3.8562565654767202</v>
      </c>
      <c r="H196" s="3">
        <f>Table3[[#This Row],[Total RN Hours (w/ Admin, DON)]]/Table3[[#This Row],[MDS Census]]</f>
        <v>0.72214101308644163</v>
      </c>
      <c r="I196" s="3">
        <f>Table3[[#This Row],[RN Hours (excl. Admin, DON)]]/Table3[[#This Row],[MDS Census]]</f>
        <v>0.27457580343630378</v>
      </c>
      <c r="J196" s="3">
        <f t="shared" si="3"/>
        <v>537.16477777777777</v>
      </c>
      <c r="K196" s="3">
        <f>SUM(Table3[[#This Row],[RN Hours (excl. Admin, DON)]], Table3[[#This Row],[LPN Hours (excl. Admin)]], Table3[[#This Row],[CNA Hours]], Table3[[#This Row],[NA TR Hours]], Table3[[#This Row],[Med Aide/Tech Hours]])</f>
        <v>481.30366666666669</v>
      </c>
      <c r="L196" s="3">
        <f>SUM(Table3[[#This Row],[RN Hours (excl. Admin, DON)]:[RN DON Hours]])</f>
        <v>90.13122222222222</v>
      </c>
      <c r="M196" s="3">
        <v>34.270111111111113</v>
      </c>
      <c r="N196" s="3">
        <v>50.527777777777779</v>
      </c>
      <c r="O196" s="3">
        <v>5.333333333333333</v>
      </c>
      <c r="P196" s="3">
        <f>SUM(Table3[[#This Row],[LPN Hours (excl. Admin)]:[LPN Admin Hours]])</f>
        <v>107.90555555555555</v>
      </c>
      <c r="Q196" s="3">
        <v>107.90555555555555</v>
      </c>
      <c r="R196" s="3">
        <v>0</v>
      </c>
      <c r="S196" s="3">
        <f>SUM(Table3[[#This Row],[CNA Hours]], Table3[[#This Row],[NA TR Hours]], Table3[[#This Row],[Med Aide/Tech Hours]])</f>
        <v>339.12799999999999</v>
      </c>
      <c r="T196" s="3">
        <v>339.12799999999999</v>
      </c>
      <c r="U196" s="3">
        <v>0</v>
      </c>
      <c r="V196" s="3">
        <v>0</v>
      </c>
      <c r="W196" s="3">
        <f>SUM(Table3[[#This Row],[RN Hours Contract]:[Med Aide Hours Contract]])</f>
        <v>0.72222222222222221</v>
      </c>
      <c r="X196" s="3">
        <v>0</v>
      </c>
      <c r="Y196" s="3">
        <v>0.72222222222222221</v>
      </c>
      <c r="Z196" s="3">
        <v>0</v>
      </c>
      <c r="AA196" s="3">
        <v>0</v>
      </c>
      <c r="AB196" s="3">
        <v>0</v>
      </c>
      <c r="AC196" s="3">
        <v>0</v>
      </c>
      <c r="AD196" s="3">
        <v>0</v>
      </c>
      <c r="AE196" s="3">
        <v>0</v>
      </c>
      <c r="AF196" t="s">
        <v>194</v>
      </c>
      <c r="AG196" s="13">
        <v>1</v>
      </c>
      <c r="AQ196"/>
    </row>
    <row r="197" spans="1:43" x14ac:dyDescent="0.2">
      <c r="A197" t="s">
        <v>208</v>
      </c>
      <c r="B197" t="s">
        <v>403</v>
      </c>
      <c r="C197" t="s">
        <v>512</v>
      </c>
      <c r="D197" t="s">
        <v>520</v>
      </c>
      <c r="E197" s="3">
        <v>70.044444444444451</v>
      </c>
      <c r="F197" s="3">
        <f>Table3[[#This Row],[Total Hours Nurse Staffing]]/Table3[[#This Row],[MDS Census]]</f>
        <v>3.8418718274111674</v>
      </c>
      <c r="G197" s="3">
        <f>Table3[[#This Row],[Total Direct Care Staff Hours]]/Table3[[#This Row],[MDS Census]]</f>
        <v>3.4799984137055833</v>
      </c>
      <c r="H197" s="3">
        <f>Table3[[#This Row],[Total RN Hours (w/ Admin, DON)]]/Table3[[#This Row],[MDS Census]]</f>
        <v>0.65533788071065979</v>
      </c>
      <c r="I197" s="3">
        <f>Table3[[#This Row],[RN Hours (excl. Admin, DON)]]/Table3[[#This Row],[MDS Census]]</f>
        <v>0.363301078680203</v>
      </c>
      <c r="J197" s="3">
        <f t="shared" si="3"/>
        <v>269.10177777777778</v>
      </c>
      <c r="K197" s="3">
        <f>SUM(Table3[[#This Row],[RN Hours (excl. Admin, DON)]], Table3[[#This Row],[LPN Hours (excl. Admin)]], Table3[[#This Row],[CNA Hours]], Table3[[#This Row],[NA TR Hours]], Table3[[#This Row],[Med Aide/Tech Hours]])</f>
        <v>243.75455555555556</v>
      </c>
      <c r="L197" s="3">
        <f>SUM(Table3[[#This Row],[RN Hours (excl. Admin, DON)]:[RN DON Hours]])</f>
        <v>45.902777777777771</v>
      </c>
      <c r="M197" s="3">
        <v>25.447222222222223</v>
      </c>
      <c r="N197" s="3">
        <v>14.477777777777778</v>
      </c>
      <c r="O197" s="3">
        <v>5.9777777777777779</v>
      </c>
      <c r="P197" s="3">
        <f>SUM(Table3[[#This Row],[LPN Hours (excl. Admin)]:[LPN Admin Hours]])</f>
        <v>83.466666666666669</v>
      </c>
      <c r="Q197" s="3">
        <v>78.575000000000003</v>
      </c>
      <c r="R197" s="3">
        <v>4.8916666666666666</v>
      </c>
      <c r="S197" s="3">
        <f>SUM(Table3[[#This Row],[CNA Hours]], Table3[[#This Row],[NA TR Hours]], Table3[[#This Row],[Med Aide/Tech Hours]])</f>
        <v>139.73233333333334</v>
      </c>
      <c r="T197" s="3">
        <v>139.73233333333334</v>
      </c>
      <c r="U197" s="3">
        <v>0</v>
      </c>
      <c r="V197" s="3">
        <v>0</v>
      </c>
      <c r="W197" s="3">
        <f>SUM(Table3[[#This Row],[RN Hours Contract]:[Med Aide Hours Contract]])</f>
        <v>37.708333333333329</v>
      </c>
      <c r="X197" s="3">
        <v>3.5222222222222221</v>
      </c>
      <c r="Y197" s="3">
        <v>0</v>
      </c>
      <c r="Z197" s="3">
        <v>0</v>
      </c>
      <c r="AA197" s="3">
        <v>16.083333333333332</v>
      </c>
      <c r="AB197" s="3">
        <v>0</v>
      </c>
      <c r="AC197" s="3">
        <v>18.102777777777778</v>
      </c>
      <c r="AD197" s="3">
        <v>0</v>
      </c>
      <c r="AE197" s="3">
        <v>0</v>
      </c>
      <c r="AF197" t="s">
        <v>195</v>
      </c>
      <c r="AG197" s="13">
        <v>1</v>
      </c>
      <c r="AQ197"/>
    </row>
    <row r="198" spans="1:43" x14ac:dyDescent="0.2">
      <c r="A198" t="s">
        <v>208</v>
      </c>
      <c r="B198" t="s">
        <v>404</v>
      </c>
      <c r="C198" t="s">
        <v>513</v>
      </c>
      <c r="D198" t="s">
        <v>516</v>
      </c>
      <c r="E198" s="3">
        <v>43.488888888888887</v>
      </c>
      <c r="F198" s="3">
        <f>Table3[[#This Row],[Total Hours Nurse Staffing]]/Table3[[#This Row],[MDS Census]]</f>
        <v>5.4390010219724063</v>
      </c>
      <c r="G198" s="3">
        <f>Table3[[#This Row],[Total Direct Care Staff Hours]]/Table3[[#This Row],[MDS Census]]</f>
        <v>5.0792667347981606</v>
      </c>
      <c r="H198" s="3">
        <f>Table3[[#This Row],[Total RN Hours (w/ Admin, DON)]]/Table3[[#This Row],[MDS Census]]</f>
        <v>1.3402529381706694</v>
      </c>
      <c r="I198" s="3">
        <f>Table3[[#This Row],[RN Hours (excl. Admin, DON)]]/Table3[[#This Row],[MDS Census]]</f>
        <v>0.9805186509964231</v>
      </c>
      <c r="J198" s="3">
        <f t="shared" si="3"/>
        <v>236.5361111111111</v>
      </c>
      <c r="K198" s="3">
        <f>SUM(Table3[[#This Row],[RN Hours (excl. Admin, DON)]], Table3[[#This Row],[LPN Hours (excl. Admin)]], Table3[[#This Row],[CNA Hours]], Table3[[#This Row],[NA TR Hours]], Table3[[#This Row],[Med Aide/Tech Hours]])</f>
        <v>220.89166666666665</v>
      </c>
      <c r="L198" s="3">
        <f>SUM(Table3[[#This Row],[RN Hours (excl. Admin, DON)]:[RN DON Hours]])</f>
        <v>58.286111111111111</v>
      </c>
      <c r="M198" s="3">
        <v>42.641666666666666</v>
      </c>
      <c r="N198" s="3">
        <v>10.222222222222221</v>
      </c>
      <c r="O198" s="3">
        <v>5.4222222222222225</v>
      </c>
      <c r="P198" s="3">
        <f>SUM(Table3[[#This Row],[LPN Hours (excl. Admin)]:[LPN Admin Hours]])</f>
        <v>40.888888888888886</v>
      </c>
      <c r="Q198" s="3">
        <v>40.888888888888886</v>
      </c>
      <c r="R198" s="3">
        <v>0</v>
      </c>
      <c r="S198" s="3">
        <f>SUM(Table3[[#This Row],[CNA Hours]], Table3[[#This Row],[NA TR Hours]], Table3[[#This Row],[Med Aide/Tech Hours]])</f>
        <v>137.36111111111111</v>
      </c>
      <c r="T198" s="3">
        <v>137.36111111111111</v>
      </c>
      <c r="U198" s="3">
        <v>0</v>
      </c>
      <c r="V198" s="3">
        <v>0</v>
      </c>
      <c r="W198" s="3">
        <f>SUM(Table3[[#This Row],[RN Hours Contract]:[Med Aide Hours Contract]])</f>
        <v>9.4666666666666668</v>
      </c>
      <c r="X198" s="3">
        <v>0.93333333333333335</v>
      </c>
      <c r="Y198" s="3">
        <v>0</v>
      </c>
      <c r="Z198" s="3">
        <v>0</v>
      </c>
      <c r="AA198" s="3">
        <v>1.6138888888888889</v>
      </c>
      <c r="AB198" s="3">
        <v>0</v>
      </c>
      <c r="AC198" s="3">
        <v>6.9194444444444443</v>
      </c>
      <c r="AD198" s="3">
        <v>0</v>
      </c>
      <c r="AE198" s="3">
        <v>0</v>
      </c>
      <c r="AF198" t="s">
        <v>196</v>
      </c>
      <c r="AG198" s="13">
        <v>1</v>
      </c>
      <c r="AQ198"/>
    </row>
    <row r="199" spans="1:43" x14ac:dyDescent="0.2">
      <c r="A199" t="s">
        <v>208</v>
      </c>
      <c r="B199" t="s">
        <v>405</v>
      </c>
      <c r="C199" t="s">
        <v>514</v>
      </c>
      <c r="D199" t="s">
        <v>519</v>
      </c>
      <c r="E199" s="3">
        <v>33.855555555555554</v>
      </c>
      <c r="F199" s="3">
        <f>Table3[[#This Row],[Total Hours Nurse Staffing]]/Table3[[#This Row],[MDS Census]]</f>
        <v>2.9325402034788315</v>
      </c>
      <c r="G199" s="3">
        <f>Table3[[#This Row],[Total Direct Care Staff Hours]]/Table3[[#This Row],[MDS Census]]</f>
        <v>2.6312602559894982</v>
      </c>
      <c r="H199" s="3">
        <f>Table3[[#This Row],[Total RN Hours (w/ Admin, DON)]]/Table3[[#This Row],[MDS Census]]</f>
        <v>1.0705612077453235</v>
      </c>
      <c r="I199" s="3">
        <f>Table3[[#This Row],[RN Hours (excl. Admin, DON)]]/Table3[[#This Row],[MDS Census]]</f>
        <v>0.76928126025598953</v>
      </c>
      <c r="J199" s="3">
        <f t="shared" si="3"/>
        <v>99.282777777777767</v>
      </c>
      <c r="K199" s="3">
        <f>SUM(Table3[[#This Row],[RN Hours (excl. Admin, DON)]], Table3[[#This Row],[LPN Hours (excl. Admin)]], Table3[[#This Row],[CNA Hours]], Table3[[#This Row],[NA TR Hours]], Table3[[#This Row],[Med Aide/Tech Hours]])</f>
        <v>89.082777777777778</v>
      </c>
      <c r="L199" s="3">
        <f>SUM(Table3[[#This Row],[RN Hours (excl. Admin, DON)]:[RN DON Hours]])</f>
        <v>36.244444444444447</v>
      </c>
      <c r="M199" s="3">
        <v>26.044444444444444</v>
      </c>
      <c r="N199" s="3">
        <v>4.947222222222222</v>
      </c>
      <c r="O199" s="3">
        <v>5.2527777777777782</v>
      </c>
      <c r="P199" s="3">
        <f>SUM(Table3[[#This Row],[LPN Hours (excl. Admin)]:[LPN Admin Hours]])</f>
        <v>8.6861111111111118</v>
      </c>
      <c r="Q199" s="3">
        <v>8.6861111111111118</v>
      </c>
      <c r="R199" s="3">
        <v>0</v>
      </c>
      <c r="S199" s="3">
        <f>SUM(Table3[[#This Row],[CNA Hours]], Table3[[#This Row],[NA TR Hours]], Table3[[#This Row],[Med Aide/Tech Hours]])</f>
        <v>54.352222222222217</v>
      </c>
      <c r="T199" s="3">
        <v>54.352222222222217</v>
      </c>
      <c r="U199" s="3">
        <v>0</v>
      </c>
      <c r="V199" s="3">
        <v>0</v>
      </c>
      <c r="W199" s="3">
        <f>SUM(Table3[[#This Row],[RN Hours Contract]:[Med Aide Hours Contract]])</f>
        <v>4.1138888888888889</v>
      </c>
      <c r="X199" s="3">
        <v>0.26666666666666666</v>
      </c>
      <c r="Y199" s="3">
        <v>0</v>
      </c>
      <c r="Z199" s="3">
        <v>0</v>
      </c>
      <c r="AA199" s="3">
        <v>0</v>
      </c>
      <c r="AB199" s="3">
        <v>0</v>
      </c>
      <c r="AC199" s="3">
        <v>3.8472222222222223</v>
      </c>
      <c r="AD199" s="3">
        <v>0</v>
      </c>
      <c r="AE199" s="3">
        <v>0</v>
      </c>
      <c r="AF199" t="s">
        <v>197</v>
      </c>
      <c r="AG199" s="13">
        <v>1</v>
      </c>
      <c r="AQ199"/>
    </row>
    <row r="200" spans="1:43" x14ac:dyDescent="0.2">
      <c r="A200" t="s">
        <v>208</v>
      </c>
      <c r="B200" t="s">
        <v>406</v>
      </c>
      <c r="C200" t="s">
        <v>444</v>
      </c>
      <c r="D200" t="s">
        <v>518</v>
      </c>
      <c r="E200" s="3">
        <v>32.833333333333336</v>
      </c>
      <c r="F200" s="3">
        <f>Table3[[#This Row],[Total Hours Nurse Staffing]]/Table3[[#This Row],[MDS Census]]</f>
        <v>1.6652859560067683</v>
      </c>
      <c r="G200" s="3">
        <f>Table3[[#This Row],[Total Direct Care Staff Hours]]/Table3[[#This Row],[MDS Census]]</f>
        <v>1.5069610829103215</v>
      </c>
      <c r="H200" s="3">
        <f>Table3[[#This Row],[Total RN Hours (w/ Admin, DON)]]/Table3[[#This Row],[MDS Census]]</f>
        <v>0.69952622673434861</v>
      </c>
      <c r="I200" s="3">
        <f>Table3[[#This Row],[RN Hours (excl. Admin, DON)]]/Table3[[#This Row],[MDS Census]]</f>
        <v>0.54120135363790189</v>
      </c>
      <c r="J200" s="3">
        <f t="shared" si="3"/>
        <v>54.676888888888897</v>
      </c>
      <c r="K200" s="3">
        <f>SUM(Table3[[#This Row],[RN Hours (excl. Admin, DON)]], Table3[[#This Row],[LPN Hours (excl. Admin)]], Table3[[#This Row],[CNA Hours]], Table3[[#This Row],[NA TR Hours]], Table3[[#This Row],[Med Aide/Tech Hours]])</f>
        <v>49.478555555555559</v>
      </c>
      <c r="L200" s="3">
        <f>SUM(Table3[[#This Row],[RN Hours (excl. Admin, DON)]:[RN DON Hours]])</f>
        <v>22.96777777777778</v>
      </c>
      <c r="M200" s="3">
        <v>17.769444444444446</v>
      </c>
      <c r="N200" s="3">
        <v>0.32222222222222224</v>
      </c>
      <c r="O200" s="3">
        <v>4.8761111111111113</v>
      </c>
      <c r="P200" s="3">
        <f>SUM(Table3[[#This Row],[LPN Hours (excl. Admin)]:[LPN Admin Hours]])</f>
        <v>0</v>
      </c>
      <c r="Q200" s="3">
        <v>0</v>
      </c>
      <c r="R200" s="3">
        <v>0</v>
      </c>
      <c r="S200" s="3">
        <f>SUM(Table3[[#This Row],[CNA Hours]], Table3[[#This Row],[NA TR Hours]], Table3[[#This Row],[Med Aide/Tech Hours]])</f>
        <v>31.709111111111113</v>
      </c>
      <c r="T200" s="3">
        <v>31.709111111111113</v>
      </c>
      <c r="U200" s="3">
        <v>0</v>
      </c>
      <c r="V200" s="3">
        <v>0</v>
      </c>
      <c r="W200" s="3">
        <f>SUM(Table3[[#This Row],[RN Hours Contract]:[Med Aide Hours Contract]])</f>
        <v>1.7027777777777777</v>
      </c>
      <c r="X200" s="3">
        <v>0</v>
      </c>
      <c r="Y200" s="3">
        <v>0.32222222222222224</v>
      </c>
      <c r="Z200" s="3">
        <v>0</v>
      </c>
      <c r="AA200" s="3">
        <v>0</v>
      </c>
      <c r="AB200" s="3">
        <v>0</v>
      </c>
      <c r="AC200" s="3">
        <v>1.3805555555555555</v>
      </c>
      <c r="AD200" s="3">
        <v>0</v>
      </c>
      <c r="AE200" s="3">
        <v>0</v>
      </c>
      <c r="AF200" t="s">
        <v>198</v>
      </c>
      <c r="AG200" s="13">
        <v>1</v>
      </c>
      <c r="AQ200"/>
    </row>
    <row r="201" spans="1:43" x14ac:dyDescent="0.2">
      <c r="A201" t="s">
        <v>208</v>
      </c>
      <c r="B201" t="s">
        <v>407</v>
      </c>
      <c r="C201" t="s">
        <v>423</v>
      </c>
      <c r="D201" t="s">
        <v>518</v>
      </c>
      <c r="E201" s="3">
        <v>48.2</v>
      </c>
      <c r="F201" s="3">
        <f>Table3[[#This Row],[Total Hours Nurse Staffing]]/Table3[[#This Row],[MDS Census]]</f>
        <v>3.7258437067773165</v>
      </c>
      <c r="G201" s="3">
        <f>Table3[[#This Row],[Total Direct Care Staff Hours]]/Table3[[#This Row],[MDS Census]]</f>
        <v>3.3495182111572146</v>
      </c>
      <c r="H201" s="3">
        <f>Table3[[#This Row],[Total RN Hours (w/ Admin, DON)]]/Table3[[#This Row],[MDS Census]]</f>
        <v>0.75501383125864463</v>
      </c>
      <c r="I201" s="3">
        <f>Table3[[#This Row],[RN Hours (excl. Admin, DON)]]/Table3[[#This Row],[MDS Census]]</f>
        <v>0.53463577685569386</v>
      </c>
      <c r="J201" s="3">
        <f t="shared" si="3"/>
        <v>179.58566666666667</v>
      </c>
      <c r="K201" s="3">
        <f>SUM(Table3[[#This Row],[RN Hours (excl. Admin, DON)]], Table3[[#This Row],[LPN Hours (excl. Admin)]], Table3[[#This Row],[CNA Hours]], Table3[[#This Row],[NA TR Hours]], Table3[[#This Row],[Med Aide/Tech Hours]])</f>
        <v>161.44677777777775</v>
      </c>
      <c r="L201" s="3">
        <f>SUM(Table3[[#This Row],[RN Hours (excl. Admin, DON)]:[RN DON Hours]])</f>
        <v>36.391666666666673</v>
      </c>
      <c r="M201" s="3">
        <v>25.769444444444446</v>
      </c>
      <c r="N201" s="3">
        <v>6.3611111111111107</v>
      </c>
      <c r="O201" s="3">
        <v>4.2611111111111111</v>
      </c>
      <c r="P201" s="3">
        <f>SUM(Table3[[#This Row],[LPN Hours (excl. Admin)]:[LPN Admin Hours]])</f>
        <v>28.866333333333333</v>
      </c>
      <c r="Q201" s="3">
        <v>21.349666666666668</v>
      </c>
      <c r="R201" s="3">
        <v>7.5166666666666666</v>
      </c>
      <c r="S201" s="3">
        <f>SUM(Table3[[#This Row],[CNA Hours]], Table3[[#This Row],[NA TR Hours]], Table3[[#This Row],[Med Aide/Tech Hours]])</f>
        <v>114.32766666666666</v>
      </c>
      <c r="T201" s="3">
        <v>114.32766666666666</v>
      </c>
      <c r="U201" s="3">
        <v>0</v>
      </c>
      <c r="V201" s="3">
        <v>0</v>
      </c>
      <c r="W201" s="3">
        <f>SUM(Table3[[#This Row],[RN Hours Contract]:[Med Aide Hours Contract]])</f>
        <v>0</v>
      </c>
      <c r="X201" s="3">
        <v>0</v>
      </c>
      <c r="Y201" s="3">
        <v>0</v>
      </c>
      <c r="Z201" s="3">
        <v>0</v>
      </c>
      <c r="AA201" s="3">
        <v>0</v>
      </c>
      <c r="AB201" s="3">
        <v>0</v>
      </c>
      <c r="AC201" s="3">
        <v>0</v>
      </c>
      <c r="AD201" s="3">
        <v>0</v>
      </c>
      <c r="AE201" s="3">
        <v>0</v>
      </c>
      <c r="AF201" t="s">
        <v>199</v>
      </c>
      <c r="AG201" s="13">
        <v>1</v>
      </c>
      <c r="AQ201"/>
    </row>
    <row r="202" spans="1:43" x14ac:dyDescent="0.2">
      <c r="A202" t="s">
        <v>208</v>
      </c>
      <c r="B202" t="s">
        <v>408</v>
      </c>
      <c r="C202" t="s">
        <v>498</v>
      </c>
      <c r="D202" t="s">
        <v>517</v>
      </c>
      <c r="E202" s="3">
        <v>41.088888888888889</v>
      </c>
      <c r="F202" s="3">
        <f>Table3[[#This Row],[Total Hours Nurse Staffing]]/Table3[[#This Row],[MDS Census]]</f>
        <v>3.7251784748512713</v>
      </c>
      <c r="G202" s="3">
        <f>Table3[[#This Row],[Total Direct Care Staff Hours]]/Table3[[#This Row],[MDS Census]]</f>
        <v>2.9790941049215793</v>
      </c>
      <c r="H202" s="3">
        <f>Table3[[#This Row],[Total RN Hours (w/ Admin, DON)]]/Table3[[#This Row],[MDS Census]]</f>
        <v>0.98885073012439162</v>
      </c>
      <c r="I202" s="3">
        <f>Table3[[#This Row],[RN Hours (excl. Admin, DON)]]/Table3[[#This Row],[MDS Census]]</f>
        <v>0.24276636019469983</v>
      </c>
      <c r="J202" s="3">
        <f t="shared" si="3"/>
        <v>153.06344444444446</v>
      </c>
      <c r="K202" s="3">
        <f>SUM(Table3[[#This Row],[RN Hours (excl. Admin, DON)]], Table3[[#This Row],[LPN Hours (excl. Admin)]], Table3[[#This Row],[CNA Hours]], Table3[[#This Row],[NA TR Hours]], Table3[[#This Row],[Med Aide/Tech Hours]])</f>
        <v>122.40766666666667</v>
      </c>
      <c r="L202" s="3">
        <f>SUM(Table3[[#This Row],[RN Hours (excl. Admin, DON)]:[RN DON Hours]])</f>
        <v>40.63077777777778</v>
      </c>
      <c r="M202" s="3">
        <v>9.9749999999999996</v>
      </c>
      <c r="N202" s="3">
        <v>24.789111111111112</v>
      </c>
      <c r="O202" s="3">
        <v>5.8666666666666663</v>
      </c>
      <c r="P202" s="3">
        <f>SUM(Table3[[#This Row],[LPN Hours (excl. Admin)]:[LPN Admin Hours]])</f>
        <v>36.381999999999998</v>
      </c>
      <c r="Q202" s="3">
        <v>36.381999999999998</v>
      </c>
      <c r="R202" s="3">
        <v>0</v>
      </c>
      <c r="S202" s="3">
        <f>SUM(Table3[[#This Row],[CNA Hours]], Table3[[#This Row],[NA TR Hours]], Table3[[#This Row],[Med Aide/Tech Hours]])</f>
        <v>76.050666666666672</v>
      </c>
      <c r="T202" s="3">
        <v>76.050666666666672</v>
      </c>
      <c r="U202" s="3">
        <v>0</v>
      </c>
      <c r="V202" s="3">
        <v>0</v>
      </c>
      <c r="W202" s="3">
        <f>SUM(Table3[[#This Row],[RN Hours Contract]:[Med Aide Hours Contract]])</f>
        <v>8.4104444444444439</v>
      </c>
      <c r="X202" s="3">
        <v>0.10555555555555556</v>
      </c>
      <c r="Y202" s="3">
        <v>1.788888888888889</v>
      </c>
      <c r="Z202" s="3">
        <v>0</v>
      </c>
      <c r="AA202" s="3">
        <v>0.17088888888888887</v>
      </c>
      <c r="AB202" s="3">
        <v>0</v>
      </c>
      <c r="AC202" s="3">
        <v>6.3451111111111107</v>
      </c>
      <c r="AD202" s="3">
        <v>0</v>
      </c>
      <c r="AE202" s="3">
        <v>0</v>
      </c>
      <c r="AF202" t="s">
        <v>200</v>
      </c>
      <c r="AG202" s="13">
        <v>1</v>
      </c>
      <c r="AQ202"/>
    </row>
    <row r="203" spans="1:43" x14ac:dyDescent="0.2">
      <c r="A203" t="s">
        <v>208</v>
      </c>
      <c r="B203" t="s">
        <v>409</v>
      </c>
      <c r="C203" t="s">
        <v>480</v>
      </c>
      <c r="D203" t="s">
        <v>521</v>
      </c>
      <c r="E203" s="3">
        <v>19.68888888888889</v>
      </c>
      <c r="F203" s="3">
        <f>Table3[[#This Row],[Total Hours Nurse Staffing]]/Table3[[#This Row],[MDS Census]]</f>
        <v>7.0244469525959365</v>
      </c>
      <c r="G203" s="3">
        <f>Table3[[#This Row],[Total Direct Care Staff Hours]]/Table3[[#This Row],[MDS Census]]</f>
        <v>6.195722347629796</v>
      </c>
      <c r="H203" s="3">
        <f>Table3[[#This Row],[Total RN Hours (w/ Admin, DON)]]/Table3[[#This Row],[MDS Census]]</f>
        <v>2.4651523702031604</v>
      </c>
      <c r="I203" s="3">
        <f>Table3[[#This Row],[RN Hours (excl. Admin, DON)]]/Table3[[#This Row],[MDS Census]]</f>
        <v>1.63642776523702</v>
      </c>
      <c r="J203" s="3">
        <f t="shared" si="3"/>
        <v>138.30355555555556</v>
      </c>
      <c r="K203" s="3">
        <f>SUM(Table3[[#This Row],[RN Hours (excl. Admin, DON)]], Table3[[#This Row],[LPN Hours (excl. Admin)]], Table3[[#This Row],[CNA Hours]], Table3[[#This Row],[NA TR Hours]], Table3[[#This Row],[Med Aide/Tech Hours]])</f>
        <v>121.98688888888888</v>
      </c>
      <c r="L203" s="3">
        <f>SUM(Table3[[#This Row],[RN Hours (excl. Admin, DON)]:[RN DON Hours]])</f>
        <v>48.536111111111111</v>
      </c>
      <c r="M203" s="3">
        <v>32.219444444444441</v>
      </c>
      <c r="N203" s="3">
        <v>10.983333333333333</v>
      </c>
      <c r="O203" s="3">
        <v>5.333333333333333</v>
      </c>
      <c r="P203" s="3">
        <f>SUM(Table3[[#This Row],[LPN Hours (excl. Admin)]:[LPN Admin Hours]])</f>
        <v>20.495222222222221</v>
      </c>
      <c r="Q203" s="3">
        <v>20.495222222222221</v>
      </c>
      <c r="R203" s="3">
        <v>0</v>
      </c>
      <c r="S203" s="3">
        <f>SUM(Table3[[#This Row],[CNA Hours]], Table3[[#This Row],[NA TR Hours]], Table3[[#This Row],[Med Aide/Tech Hours]])</f>
        <v>69.272222222222226</v>
      </c>
      <c r="T203" s="3">
        <v>69.272222222222226</v>
      </c>
      <c r="U203" s="3">
        <v>0</v>
      </c>
      <c r="V203" s="3">
        <v>0</v>
      </c>
      <c r="W203" s="3">
        <f>SUM(Table3[[#This Row],[RN Hours Contract]:[Med Aide Hours Contract]])</f>
        <v>13.553555555555556</v>
      </c>
      <c r="X203" s="3">
        <v>2.5833333333333335</v>
      </c>
      <c r="Y203" s="3">
        <v>0</v>
      </c>
      <c r="Z203" s="3">
        <v>0</v>
      </c>
      <c r="AA203" s="3">
        <v>1.8591111111111109</v>
      </c>
      <c r="AB203" s="3">
        <v>0</v>
      </c>
      <c r="AC203" s="3">
        <v>9.1111111111111125</v>
      </c>
      <c r="AD203" s="3">
        <v>0</v>
      </c>
      <c r="AE203" s="3">
        <v>0</v>
      </c>
      <c r="AF203" t="s">
        <v>201</v>
      </c>
      <c r="AG203" s="13">
        <v>1</v>
      </c>
      <c r="AQ203"/>
    </row>
    <row r="204" spans="1:43" x14ac:dyDescent="0.2">
      <c r="A204" t="s">
        <v>208</v>
      </c>
      <c r="B204" t="s">
        <v>410</v>
      </c>
      <c r="C204" t="s">
        <v>515</v>
      </c>
      <c r="D204" t="s">
        <v>521</v>
      </c>
      <c r="E204" s="3">
        <v>77.722222222222229</v>
      </c>
      <c r="F204" s="3">
        <f>Table3[[#This Row],[Total Hours Nurse Staffing]]/Table3[[#This Row],[MDS Census]]</f>
        <v>3.2049678341672623</v>
      </c>
      <c r="G204" s="3">
        <f>Table3[[#This Row],[Total Direct Care Staff Hours]]/Table3[[#This Row],[MDS Census]]</f>
        <v>2.9443888491779844</v>
      </c>
      <c r="H204" s="3">
        <f>Table3[[#This Row],[Total RN Hours (w/ Admin, DON)]]/Table3[[#This Row],[MDS Census]]</f>
        <v>0.7176197283774125</v>
      </c>
      <c r="I204" s="3">
        <f>Table3[[#This Row],[RN Hours (excl. Admin, DON)]]/Table3[[#This Row],[MDS Census]]</f>
        <v>0.48052180128663324</v>
      </c>
      <c r="J204" s="3">
        <f t="shared" si="3"/>
        <v>249.09722222222223</v>
      </c>
      <c r="K204" s="3">
        <f>SUM(Table3[[#This Row],[RN Hours (excl. Admin, DON)]], Table3[[#This Row],[LPN Hours (excl. Admin)]], Table3[[#This Row],[CNA Hours]], Table3[[#This Row],[NA TR Hours]], Table3[[#This Row],[Med Aide/Tech Hours]])</f>
        <v>228.84444444444446</v>
      </c>
      <c r="L204" s="3">
        <f>SUM(Table3[[#This Row],[RN Hours (excl. Admin, DON)]:[RN DON Hours]])</f>
        <v>55.775000000000006</v>
      </c>
      <c r="M204" s="3">
        <v>37.347222222222221</v>
      </c>
      <c r="N204" s="3">
        <v>12.994444444444444</v>
      </c>
      <c r="O204" s="3">
        <v>5.4333333333333336</v>
      </c>
      <c r="P204" s="3">
        <f>SUM(Table3[[#This Row],[LPN Hours (excl. Admin)]:[LPN Admin Hours]])</f>
        <v>43.347222222222229</v>
      </c>
      <c r="Q204" s="3">
        <v>41.522222222222226</v>
      </c>
      <c r="R204" s="3">
        <v>1.825</v>
      </c>
      <c r="S204" s="3">
        <f>SUM(Table3[[#This Row],[CNA Hours]], Table3[[#This Row],[NA TR Hours]], Table3[[#This Row],[Med Aide/Tech Hours]])</f>
        <v>149.97499999999999</v>
      </c>
      <c r="T204" s="3">
        <v>125.325</v>
      </c>
      <c r="U204" s="3">
        <v>24.65</v>
      </c>
      <c r="V204" s="3">
        <v>0</v>
      </c>
      <c r="W204" s="3">
        <f>SUM(Table3[[#This Row],[RN Hours Contract]:[Med Aide Hours Contract]])</f>
        <v>0.26111111111111113</v>
      </c>
      <c r="X204" s="3">
        <v>0</v>
      </c>
      <c r="Y204" s="3">
        <v>0.26111111111111113</v>
      </c>
      <c r="Z204" s="3">
        <v>0</v>
      </c>
      <c r="AA204" s="3">
        <v>0</v>
      </c>
      <c r="AB204" s="3">
        <v>0</v>
      </c>
      <c r="AC204" s="3">
        <v>0</v>
      </c>
      <c r="AD204" s="3">
        <v>0</v>
      </c>
      <c r="AE204" s="3">
        <v>0</v>
      </c>
      <c r="AF204" t="s">
        <v>202</v>
      </c>
      <c r="AG204" s="13">
        <v>1</v>
      </c>
      <c r="AQ204"/>
    </row>
    <row r="205" spans="1:43" x14ac:dyDescent="0.2">
      <c r="A205" t="s">
        <v>208</v>
      </c>
      <c r="B205" t="s">
        <v>411</v>
      </c>
      <c r="C205" t="s">
        <v>453</v>
      </c>
      <c r="D205" t="s">
        <v>518</v>
      </c>
      <c r="E205" s="3">
        <v>26.077777777777779</v>
      </c>
      <c r="F205" s="3">
        <f>Table3[[#This Row],[Total Hours Nurse Staffing]]/Table3[[#This Row],[MDS Census]]</f>
        <v>4.5453770771197268</v>
      </c>
      <c r="G205" s="3">
        <f>Table3[[#This Row],[Total Direct Care Staff Hours]]/Table3[[#This Row],[MDS Census]]</f>
        <v>4.1754367277375373</v>
      </c>
      <c r="H205" s="3">
        <f>Table3[[#This Row],[Total RN Hours (w/ Admin, DON)]]/Table3[[#This Row],[MDS Census]]</f>
        <v>1.2435023434171282</v>
      </c>
      <c r="I205" s="3">
        <f>Table3[[#This Row],[RN Hours (excl. Admin, DON)]]/Table3[[#This Row],[MDS Census]]</f>
        <v>0.87356199403493817</v>
      </c>
      <c r="J205" s="3">
        <f t="shared" si="3"/>
        <v>118.53333333333333</v>
      </c>
      <c r="K205" s="3">
        <f>SUM(Table3[[#This Row],[RN Hours (excl. Admin, DON)]], Table3[[#This Row],[LPN Hours (excl. Admin)]], Table3[[#This Row],[CNA Hours]], Table3[[#This Row],[NA TR Hours]], Table3[[#This Row],[Med Aide/Tech Hours]])</f>
        <v>108.88611111111111</v>
      </c>
      <c r="L205" s="3">
        <f>SUM(Table3[[#This Row],[RN Hours (excl. Admin, DON)]:[RN DON Hours]])</f>
        <v>32.427777777777777</v>
      </c>
      <c r="M205" s="3">
        <v>22.780555555555555</v>
      </c>
      <c r="N205" s="3">
        <v>4.6472222222222221</v>
      </c>
      <c r="O205" s="3">
        <v>5</v>
      </c>
      <c r="P205" s="3">
        <f>SUM(Table3[[#This Row],[LPN Hours (excl. Admin)]:[LPN Admin Hours]])</f>
        <v>20.327777777777779</v>
      </c>
      <c r="Q205" s="3">
        <v>20.327777777777779</v>
      </c>
      <c r="R205" s="3">
        <v>0</v>
      </c>
      <c r="S205" s="3">
        <f>SUM(Table3[[#This Row],[CNA Hours]], Table3[[#This Row],[NA TR Hours]], Table3[[#This Row],[Med Aide/Tech Hours]])</f>
        <v>65.777777777777771</v>
      </c>
      <c r="T205" s="3">
        <v>65.777777777777771</v>
      </c>
      <c r="U205" s="3">
        <v>0</v>
      </c>
      <c r="V205" s="3">
        <v>0</v>
      </c>
      <c r="W205" s="3">
        <f>SUM(Table3[[#This Row],[RN Hours Contract]:[Med Aide Hours Contract]])</f>
        <v>4.2249999999999996</v>
      </c>
      <c r="X205" s="3">
        <v>2.8972222222222221</v>
      </c>
      <c r="Y205" s="3">
        <v>0</v>
      </c>
      <c r="Z205" s="3">
        <v>0</v>
      </c>
      <c r="AA205" s="3">
        <v>0.43055555555555558</v>
      </c>
      <c r="AB205" s="3">
        <v>0</v>
      </c>
      <c r="AC205" s="3">
        <v>0.89722222222222225</v>
      </c>
      <c r="AD205" s="3">
        <v>0</v>
      </c>
      <c r="AE205" s="3">
        <v>0</v>
      </c>
      <c r="AF205" t="s">
        <v>203</v>
      </c>
      <c r="AG205" s="13">
        <v>1</v>
      </c>
      <c r="AQ205"/>
    </row>
    <row r="206" spans="1:43" x14ac:dyDescent="0.2">
      <c r="A206" t="s">
        <v>208</v>
      </c>
      <c r="B206" t="s">
        <v>412</v>
      </c>
      <c r="C206" t="s">
        <v>420</v>
      </c>
      <c r="D206" t="s">
        <v>516</v>
      </c>
      <c r="E206" s="3">
        <v>14.811111111111112</v>
      </c>
      <c r="F206" s="3">
        <f>Table3[[#This Row],[Total Hours Nurse Staffing]]/Table3[[#This Row],[MDS Census]]</f>
        <v>8.9009152288072002</v>
      </c>
      <c r="G206" s="3">
        <f>Table3[[#This Row],[Total Direct Care Staff Hours]]/Table3[[#This Row],[MDS Census]]</f>
        <v>7.9046661665416362</v>
      </c>
      <c r="H206" s="3">
        <f>Table3[[#This Row],[Total RN Hours (w/ Admin, DON)]]/Table3[[#This Row],[MDS Census]]</f>
        <v>2.7740585146286567</v>
      </c>
      <c r="I206" s="3">
        <f>Table3[[#This Row],[RN Hours (excl. Admin, DON)]]/Table3[[#This Row],[MDS Census]]</f>
        <v>1.777809452363091</v>
      </c>
      <c r="J206" s="3">
        <f t="shared" si="3"/>
        <v>131.83244444444443</v>
      </c>
      <c r="K206" s="3">
        <f>SUM(Table3[[#This Row],[RN Hours (excl. Admin, DON)]], Table3[[#This Row],[LPN Hours (excl. Admin)]], Table3[[#This Row],[CNA Hours]], Table3[[#This Row],[NA TR Hours]], Table3[[#This Row],[Med Aide/Tech Hours]])</f>
        <v>117.0768888888889</v>
      </c>
      <c r="L206" s="3">
        <f>SUM(Table3[[#This Row],[RN Hours (excl. Admin, DON)]:[RN DON Hours]])</f>
        <v>41.086888888888886</v>
      </c>
      <c r="M206" s="3">
        <v>26.331333333333337</v>
      </c>
      <c r="N206" s="3">
        <v>11.911111111111111</v>
      </c>
      <c r="O206" s="3">
        <v>2.8444444444444446</v>
      </c>
      <c r="P206" s="3">
        <f>SUM(Table3[[#This Row],[LPN Hours (excl. Admin)]:[LPN Admin Hours]])</f>
        <v>26.836111111111112</v>
      </c>
      <c r="Q206" s="3">
        <v>26.836111111111112</v>
      </c>
      <c r="R206" s="3">
        <v>0</v>
      </c>
      <c r="S206" s="3">
        <f>SUM(Table3[[#This Row],[CNA Hours]], Table3[[#This Row],[NA TR Hours]], Table3[[#This Row],[Med Aide/Tech Hours]])</f>
        <v>63.909444444444446</v>
      </c>
      <c r="T206" s="3">
        <v>63.909444444444446</v>
      </c>
      <c r="U206" s="3">
        <v>0</v>
      </c>
      <c r="V206" s="3">
        <v>0</v>
      </c>
      <c r="W206" s="3">
        <f>SUM(Table3[[#This Row],[RN Hours Contract]:[Med Aide Hours Contract]])</f>
        <v>6.5055555555555564</v>
      </c>
      <c r="X206" s="3">
        <v>4.4027777777777777</v>
      </c>
      <c r="Y206" s="3">
        <v>0</v>
      </c>
      <c r="Z206" s="3">
        <v>0</v>
      </c>
      <c r="AA206" s="3">
        <v>0.37222222222222223</v>
      </c>
      <c r="AB206" s="3">
        <v>0</v>
      </c>
      <c r="AC206" s="3">
        <v>1.7305555555555556</v>
      </c>
      <c r="AD206" s="3">
        <v>0</v>
      </c>
      <c r="AE206" s="3">
        <v>0</v>
      </c>
      <c r="AF206" t="s">
        <v>204</v>
      </c>
      <c r="AG206" s="13">
        <v>1</v>
      </c>
      <c r="AQ206"/>
    </row>
    <row r="207" spans="1:43" x14ac:dyDescent="0.2">
      <c r="A207" t="s">
        <v>208</v>
      </c>
      <c r="B207" t="s">
        <v>413</v>
      </c>
      <c r="C207" t="s">
        <v>472</v>
      </c>
      <c r="D207" t="s">
        <v>518</v>
      </c>
      <c r="E207" s="3">
        <v>22.966666666666665</v>
      </c>
      <c r="F207" s="3">
        <f>Table3[[#This Row],[Total Hours Nurse Staffing]]/Table3[[#This Row],[MDS Census]]</f>
        <v>5.3466715045960322</v>
      </c>
      <c r="G207" s="3">
        <f>Table3[[#This Row],[Total Direct Care Staff Hours]]/Table3[[#This Row],[MDS Census]]</f>
        <v>5.1356168359941945</v>
      </c>
      <c r="H207" s="3">
        <f>Table3[[#This Row],[Total RN Hours (w/ Admin, DON)]]/Table3[[#This Row],[MDS Census]]</f>
        <v>1.2501983551040154</v>
      </c>
      <c r="I207" s="3">
        <f>Table3[[#This Row],[RN Hours (excl. Admin, DON)]]/Table3[[#This Row],[MDS Census]]</f>
        <v>1.039143686502177</v>
      </c>
      <c r="J207" s="3">
        <f t="shared" si="3"/>
        <v>122.79522222222221</v>
      </c>
      <c r="K207" s="3">
        <f>SUM(Table3[[#This Row],[RN Hours (excl. Admin, DON)]], Table3[[#This Row],[LPN Hours (excl. Admin)]], Table3[[#This Row],[CNA Hours]], Table3[[#This Row],[NA TR Hours]], Table3[[#This Row],[Med Aide/Tech Hours]])</f>
        <v>117.94799999999999</v>
      </c>
      <c r="L207" s="3">
        <f>SUM(Table3[[#This Row],[RN Hours (excl. Admin, DON)]:[RN DON Hours]])</f>
        <v>28.712888888888887</v>
      </c>
      <c r="M207" s="3">
        <v>23.865666666666666</v>
      </c>
      <c r="N207" s="3">
        <v>0</v>
      </c>
      <c r="O207" s="3">
        <v>4.8472222222222223</v>
      </c>
      <c r="P207" s="3">
        <f>SUM(Table3[[#This Row],[LPN Hours (excl. Admin)]:[LPN Admin Hours]])</f>
        <v>24.931000000000001</v>
      </c>
      <c r="Q207" s="3">
        <v>24.931000000000001</v>
      </c>
      <c r="R207" s="3">
        <v>0</v>
      </c>
      <c r="S207" s="3">
        <f>SUM(Table3[[#This Row],[CNA Hours]], Table3[[#This Row],[NA TR Hours]], Table3[[#This Row],[Med Aide/Tech Hours]])</f>
        <v>69.151333333333326</v>
      </c>
      <c r="T207" s="3">
        <v>69.151333333333326</v>
      </c>
      <c r="U207" s="3">
        <v>0</v>
      </c>
      <c r="V207" s="3">
        <v>0</v>
      </c>
      <c r="W207" s="3">
        <f>SUM(Table3[[#This Row],[RN Hours Contract]:[Med Aide Hours Contract]])</f>
        <v>1.1333333333333333</v>
      </c>
      <c r="X207" s="3">
        <v>0</v>
      </c>
      <c r="Y207" s="3">
        <v>0</v>
      </c>
      <c r="Z207" s="3">
        <v>0</v>
      </c>
      <c r="AA207" s="3">
        <v>8.3333333333333329E-2</v>
      </c>
      <c r="AB207" s="3">
        <v>0</v>
      </c>
      <c r="AC207" s="3">
        <v>1.05</v>
      </c>
      <c r="AD207" s="3">
        <v>0</v>
      </c>
      <c r="AE207" s="3">
        <v>0</v>
      </c>
      <c r="AF207" t="s">
        <v>205</v>
      </c>
      <c r="AG207" s="13">
        <v>1</v>
      </c>
      <c r="AQ207"/>
    </row>
    <row r="208" spans="1:43" x14ac:dyDescent="0.2">
      <c r="A208" t="s">
        <v>208</v>
      </c>
      <c r="B208" t="s">
        <v>414</v>
      </c>
      <c r="C208" t="s">
        <v>461</v>
      </c>
      <c r="D208" t="s">
        <v>517</v>
      </c>
      <c r="E208" s="3">
        <v>77.433333333333337</v>
      </c>
      <c r="F208" s="3">
        <f>Table3[[#This Row],[Total Hours Nurse Staffing]]/Table3[[#This Row],[MDS Census]]</f>
        <v>4.9974372219830681</v>
      </c>
      <c r="G208" s="3">
        <f>Table3[[#This Row],[Total Direct Care Staff Hours]]/Table3[[#This Row],[MDS Census]]</f>
        <v>4.1898966853207051</v>
      </c>
      <c r="H208" s="3">
        <f>Table3[[#This Row],[Total RN Hours (w/ Admin, DON)]]/Table3[[#This Row],[MDS Census]]</f>
        <v>0.76248385708136035</v>
      </c>
      <c r="I208" s="3">
        <f>Table3[[#This Row],[RN Hours (excl. Admin, DON)]]/Table3[[#This Row],[MDS Census]]</f>
        <v>2.5541684603242933E-2</v>
      </c>
      <c r="J208" s="3">
        <f t="shared" si="3"/>
        <v>386.96822222222227</v>
      </c>
      <c r="K208" s="3">
        <f>SUM(Table3[[#This Row],[RN Hours (excl. Admin, DON)]], Table3[[#This Row],[LPN Hours (excl. Admin)]], Table3[[#This Row],[CNA Hours]], Table3[[#This Row],[NA TR Hours]], Table3[[#This Row],[Med Aide/Tech Hours]])</f>
        <v>324.43766666666664</v>
      </c>
      <c r="L208" s="3">
        <f>SUM(Table3[[#This Row],[RN Hours (excl. Admin, DON)]:[RN DON Hours]])</f>
        <v>59.041666666666671</v>
      </c>
      <c r="M208" s="3">
        <v>1.9777777777777779</v>
      </c>
      <c r="N208" s="3">
        <v>50.774999999999999</v>
      </c>
      <c r="O208" s="3">
        <v>6.2888888888888888</v>
      </c>
      <c r="P208" s="3">
        <f>SUM(Table3[[#This Row],[LPN Hours (excl. Admin)]:[LPN Admin Hours]])</f>
        <v>87.944888888888897</v>
      </c>
      <c r="Q208" s="3">
        <v>82.478222222222229</v>
      </c>
      <c r="R208" s="3">
        <v>5.4666666666666668</v>
      </c>
      <c r="S208" s="3">
        <f>SUM(Table3[[#This Row],[CNA Hours]], Table3[[#This Row],[NA TR Hours]], Table3[[#This Row],[Med Aide/Tech Hours]])</f>
        <v>239.98166666666665</v>
      </c>
      <c r="T208" s="3">
        <v>239.98166666666665</v>
      </c>
      <c r="U208" s="3">
        <v>0</v>
      </c>
      <c r="V208" s="3">
        <v>0</v>
      </c>
      <c r="W208" s="3">
        <f>SUM(Table3[[#This Row],[RN Hours Contract]:[Med Aide Hours Contract]])</f>
        <v>2.302777777777778</v>
      </c>
      <c r="X208" s="3">
        <v>0</v>
      </c>
      <c r="Y208" s="3">
        <v>0.79722222222222228</v>
      </c>
      <c r="Z208" s="3">
        <v>0</v>
      </c>
      <c r="AA208" s="3">
        <v>1.5055555555555555</v>
      </c>
      <c r="AB208" s="3">
        <v>0</v>
      </c>
      <c r="AC208" s="3">
        <v>0</v>
      </c>
      <c r="AD208" s="3">
        <v>0</v>
      </c>
      <c r="AE208" s="3">
        <v>0</v>
      </c>
      <c r="AF208" t="s">
        <v>206</v>
      </c>
      <c r="AG208" s="13">
        <v>1</v>
      </c>
      <c r="AQ208"/>
    </row>
    <row r="209" spans="1:43" x14ac:dyDescent="0.2">
      <c r="A209" t="s">
        <v>208</v>
      </c>
      <c r="B209" t="s">
        <v>415</v>
      </c>
      <c r="C209" t="s">
        <v>461</v>
      </c>
      <c r="D209" t="s">
        <v>517</v>
      </c>
      <c r="E209" s="3">
        <v>81.211111111111109</v>
      </c>
      <c r="F209" s="3">
        <f>Table3[[#This Row],[Total Hours Nurse Staffing]]/Table3[[#This Row],[MDS Census]]</f>
        <v>5.6193049664796835</v>
      </c>
      <c r="G209" s="3">
        <f>Table3[[#This Row],[Total Direct Care Staff Hours]]/Table3[[#This Row],[MDS Census]]</f>
        <v>4.8603502531126006</v>
      </c>
      <c r="H209" s="3">
        <f>Table3[[#This Row],[Total RN Hours (w/ Admin, DON)]]/Table3[[#This Row],[MDS Census]]</f>
        <v>1.7482418935558903</v>
      </c>
      <c r="I209" s="3">
        <f>Table3[[#This Row],[RN Hours (excl. Admin, DON)]]/Table3[[#This Row],[MDS Census]]</f>
        <v>1.0682309481461212</v>
      </c>
      <c r="J209" s="3">
        <f t="shared" si="3"/>
        <v>456.35</v>
      </c>
      <c r="K209" s="3">
        <f>SUM(Table3[[#This Row],[RN Hours (excl. Admin, DON)]], Table3[[#This Row],[LPN Hours (excl. Admin)]], Table3[[#This Row],[CNA Hours]], Table3[[#This Row],[NA TR Hours]], Table3[[#This Row],[Med Aide/Tech Hours]])</f>
        <v>394.71444444444444</v>
      </c>
      <c r="L209" s="3">
        <f>SUM(Table3[[#This Row],[RN Hours (excl. Admin, DON)]:[RN DON Hours]])</f>
        <v>141.97666666666669</v>
      </c>
      <c r="M209" s="3">
        <v>86.752222222222215</v>
      </c>
      <c r="N209" s="3">
        <v>50.068888888888907</v>
      </c>
      <c r="O209" s="3">
        <v>5.1555555555555559</v>
      </c>
      <c r="P209" s="3">
        <f>SUM(Table3[[#This Row],[LPN Hours (excl. Admin)]:[LPN Admin Hours]])</f>
        <v>83.924444444444447</v>
      </c>
      <c r="Q209" s="3">
        <v>77.513333333333335</v>
      </c>
      <c r="R209" s="3">
        <v>6.4111111111111114</v>
      </c>
      <c r="S209" s="3">
        <f>SUM(Table3[[#This Row],[CNA Hours]], Table3[[#This Row],[NA TR Hours]], Table3[[#This Row],[Med Aide/Tech Hours]])</f>
        <v>230.44888888888892</v>
      </c>
      <c r="T209" s="3">
        <v>230.44888888888892</v>
      </c>
      <c r="U209" s="3">
        <v>0</v>
      </c>
      <c r="V209" s="3">
        <v>0</v>
      </c>
      <c r="W209" s="3">
        <f>SUM(Table3[[#This Row],[RN Hours Contract]:[Med Aide Hours Contract]])</f>
        <v>5.5411111111111113</v>
      </c>
      <c r="X209" s="3">
        <v>0</v>
      </c>
      <c r="Y209" s="3">
        <v>0</v>
      </c>
      <c r="Z209" s="3">
        <v>0</v>
      </c>
      <c r="AA209" s="3">
        <v>1.0433333333333332</v>
      </c>
      <c r="AB209" s="3">
        <v>0</v>
      </c>
      <c r="AC209" s="3">
        <v>4.4977777777777783</v>
      </c>
      <c r="AD209" s="3">
        <v>0</v>
      </c>
      <c r="AE209" s="3">
        <v>0</v>
      </c>
      <c r="AF209" t="s">
        <v>207</v>
      </c>
      <c r="AG209" s="13">
        <v>1</v>
      </c>
      <c r="AQ209"/>
    </row>
    <row r="211"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20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209"/>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524</v>
      </c>
      <c r="B1" s="5" t="s">
        <v>526</v>
      </c>
      <c r="C1" s="5" t="s">
        <v>542</v>
      </c>
      <c r="D1" s="5" t="s">
        <v>527</v>
      </c>
      <c r="E1" s="5" t="s">
        <v>528</v>
      </c>
      <c r="F1" s="5" t="s">
        <v>543</v>
      </c>
      <c r="G1" s="5" t="s">
        <v>550</v>
      </c>
      <c r="H1" s="6" t="s">
        <v>552</v>
      </c>
      <c r="I1" s="5" t="s">
        <v>544</v>
      </c>
      <c r="J1" s="5" t="s">
        <v>563</v>
      </c>
      <c r="K1" s="6" t="s">
        <v>564</v>
      </c>
      <c r="L1" s="5" t="s">
        <v>529</v>
      </c>
      <c r="M1" s="5" t="s">
        <v>534</v>
      </c>
      <c r="N1" s="6" t="s">
        <v>538</v>
      </c>
      <c r="O1" s="5" t="s">
        <v>532</v>
      </c>
      <c r="P1" s="5" t="s">
        <v>567</v>
      </c>
      <c r="Q1" s="6" t="s">
        <v>562</v>
      </c>
      <c r="R1" s="5" t="s">
        <v>533</v>
      </c>
      <c r="S1" s="5" t="s">
        <v>565</v>
      </c>
      <c r="T1" s="5" t="s">
        <v>561</v>
      </c>
      <c r="U1" s="5" t="s">
        <v>545</v>
      </c>
      <c r="V1" s="5" t="s">
        <v>557</v>
      </c>
      <c r="W1" s="6" t="s">
        <v>560</v>
      </c>
      <c r="X1" s="5" t="s">
        <v>530</v>
      </c>
      <c r="Y1" s="5" t="s">
        <v>535</v>
      </c>
      <c r="Z1" s="6" t="s">
        <v>556</v>
      </c>
      <c r="AA1" s="5" t="s">
        <v>546</v>
      </c>
      <c r="AB1" s="5" t="s">
        <v>566</v>
      </c>
      <c r="AC1" s="6" t="s">
        <v>555</v>
      </c>
      <c r="AD1" s="5" t="s">
        <v>548</v>
      </c>
      <c r="AE1" s="5" t="s">
        <v>559</v>
      </c>
      <c r="AF1" s="6" t="s">
        <v>558</v>
      </c>
      <c r="AG1" s="5" t="s">
        <v>531</v>
      </c>
      <c r="AH1" s="5" t="s">
        <v>536</v>
      </c>
      <c r="AI1" s="6" t="s">
        <v>537</v>
      </c>
      <c r="AJ1" s="5" t="s">
        <v>549</v>
      </c>
      <c r="AK1" s="5" t="s">
        <v>599</v>
      </c>
      <c r="AL1" s="6" t="s">
        <v>554</v>
      </c>
      <c r="AM1" s="5" t="s">
        <v>547</v>
      </c>
      <c r="AN1" s="5" t="s">
        <v>600</v>
      </c>
      <c r="AO1" s="6" t="s">
        <v>553</v>
      </c>
      <c r="AP1" s="5" t="s">
        <v>525</v>
      </c>
      <c r="AQ1" s="5" t="s">
        <v>569</v>
      </c>
    </row>
    <row r="2" spans="1:43" x14ac:dyDescent="0.2">
      <c r="A2" s="1" t="s">
        <v>208</v>
      </c>
      <c r="B2" s="1" t="s">
        <v>209</v>
      </c>
      <c r="C2" s="1" t="s">
        <v>426</v>
      </c>
      <c r="D2" s="1" t="s">
        <v>516</v>
      </c>
      <c r="E2" s="3">
        <v>182.92222222222222</v>
      </c>
      <c r="F2" s="3">
        <f>SUM(I2,U2,AD2)</f>
        <v>706.3172222222222</v>
      </c>
      <c r="G2" s="3">
        <f>SUM(Table39[[#This Row],[RN Hours Contract (W/ Admin, DON)]], Table39[[#This Row],[LPN Contract Hours (w/ Admin)]], Table39[[#This Row],[CNA/NA/Med Aide Contract Hours]])</f>
        <v>0</v>
      </c>
      <c r="H2" s="4">
        <f>Table39[[#This Row],[Total Contract Hours]]/Table39[[#This Row],[Total Hours Nurse Staffing]]</f>
        <v>0</v>
      </c>
      <c r="I2" s="3">
        <f>SUM(Table39[[#This Row],[RN Hours]], Table39[[#This Row],[RN Admin Hours]], Table39[[#This Row],[RN DON Hours]])</f>
        <v>80.286111111111111</v>
      </c>
      <c r="J2" s="3">
        <f t="shared" ref="J2:J35" si="0">SUM(M2,P2,S2)</f>
        <v>0</v>
      </c>
      <c r="K2" s="4">
        <f>Table39[[#This Row],[RN Hours Contract (W/ Admin, DON)]]/Table39[[#This Row],[RN Hours (w/ Admin, DON)]]</f>
        <v>0</v>
      </c>
      <c r="L2" s="3">
        <v>57.561</v>
      </c>
      <c r="M2" s="3">
        <v>0</v>
      </c>
      <c r="N2" s="4">
        <f>Table39[[#This Row],[RN Hours Contract]]/Table39[[#This Row],[RN Hours]]</f>
        <v>0</v>
      </c>
      <c r="O2" s="3">
        <v>17.714000000000002</v>
      </c>
      <c r="P2" s="3">
        <v>0</v>
      </c>
      <c r="Q2" s="4">
        <f>Table39[[#This Row],[RN Admin Hours Contract]]/Table39[[#This Row],[RN Admin Hours]]</f>
        <v>0</v>
      </c>
      <c r="R2" s="3">
        <v>5.0111111111111111</v>
      </c>
      <c r="S2" s="3">
        <v>0</v>
      </c>
      <c r="T2" s="4">
        <f>Table39[[#This Row],[RN DON Hours Contract]]/Table39[[#This Row],[RN DON Hours]]</f>
        <v>0</v>
      </c>
      <c r="U2" s="3">
        <f>SUM(Table39[[#This Row],[LPN Hours]], Table39[[#This Row],[LPN Admin Hours]])</f>
        <v>214.05822222222224</v>
      </c>
      <c r="V2" s="3">
        <f>Table39[[#This Row],[LPN Hours Contract]]+Table39[[#This Row],[LPN Admin Hours Contract]]</f>
        <v>0</v>
      </c>
      <c r="W2" s="4">
        <f t="shared" ref="W2:W35" si="1">V2/U2</f>
        <v>0</v>
      </c>
      <c r="X2" s="3">
        <v>208.23877777777778</v>
      </c>
      <c r="Y2" s="3">
        <v>0</v>
      </c>
      <c r="Z2" s="4">
        <f>Table39[[#This Row],[LPN Hours Contract]]/Table39[[#This Row],[LPN Hours]]</f>
        <v>0</v>
      </c>
      <c r="AA2" s="3">
        <v>5.8194444444444446</v>
      </c>
      <c r="AB2" s="3">
        <v>0</v>
      </c>
      <c r="AC2" s="4">
        <f>Table39[[#This Row],[LPN Admin Hours Contract]]/Table39[[#This Row],[LPN Admin Hours]]</f>
        <v>0</v>
      </c>
      <c r="AD2" s="3">
        <f>SUM(Table39[[#This Row],[CNA Hours]], Table39[[#This Row],[NA in Training Hours]], Table39[[#This Row],[Med Aide/Tech Hours]])</f>
        <v>411.97288888888886</v>
      </c>
      <c r="AE2" s="3">
        <f>SUM(Table39[[#This Row],[CNA Hours Contract]], Table39[[#This Row],[NA in Training Hours Contract]], Table39[[#This Row],[Med Aide/Tech Hours Contract]])</f>
        <v>0</v>
      </c>
      <c r="AF2" s="4">
        <f>Table39[[#This Row],[CNA/NA/Med Aide Contract Hours]]/Table39[[#This Row],[Total CNA, NA in Training, Med Aide/Tech Hours]]</f>
        <v>0</v>
      </c>
      <c r="AG2" s="3">
        <v>411.97288888888886</v>
      </c>
      <c r="AH2" s="3">
        <v>0</v>
      </c>
      <c r="AI2" s="4">
        <f>Table39[[#This Row],[CNA Hours Contract]]/Table39[[#This Row],[CNA Hours]]</f>
        <v>0</v>
      </c>
      <c r="AJ2" s="3">
        <v>0</v>
      </c>
      <c r="AK2" s="3">
        <v>0</v>
      </c>
      <c r="AL2" s="4">
        <v>0</v>
      </c>
      <c r="AM2" s="3">
        <v>0</v>
      </c>
      <c r="AN2" s="3">
        <v>0</v>
      </c>
      <c r="AO2" s="4">
        <v>0</v>
      </c>
      <c r="AP2" s="1" t="s">
        <v>0</v>
      </c>
      <c r="AQ2" s="1">
        <v>1</v>
      </c>
    </row>
    <row r="3" spans="1:43" x14ac:dyDescent="0.2">
      <c r="A3" s="1" t="s">
        <v>208</v>
      </c>
      <c r="B3" s="1" t="s">
        <v>210</v>
      </c>
      <c r="C3" s="1" t="s">
        <v>425</v>
      </c>
      <c r="D3" s="1" t="s">
        <v>517</v>
      </c>
      <c r="E3" s="3">
        <v>87.677777777777777</v>
      </c>
      <c r="F3" s="3">
        <f>SUM(I3,U3,AD3)</f>
        <v>266.42144444444443</v>
      </c>
      <c r="G3" s="3">
        <f>SUM(Table39[[#This Row],[RN Hours Contract (W/ Admin, DON)]], Table39[[#This Row],[LPN Contract Hours (w/ Admin)]], Table39[[#This Row],[CNA/NA/Med Aide Contract Hours]])</f>
        <v>8.3416666666666668</v>
      </c>
      <c r="H3" s="4">
        <f>Table39[[#This Row],[Total Contract Hours]]/Table39[[#This Row],[Total Hours Nurse Staffing]]</f>
        <v>3.1310042192966618E-2</v>
      </c>
      <c r="I3" s="3">
        <f>SUM(Table39[[#This Row],[RN Hours]], Table39[[#This Row],[RN Admin Hours]], Table39[[#This Row],[RN DON Hours]])</f>
        <v>71.945222222222213</v>
      </c>
      <c r="J3" s="3">
        <f t="shared" si="0"/>
        <v>0.9916666666666667</v>
      </c>
      <c r="K3" s="4">
        <f>Table39[[#This Row],[RN Hours Contract (W/ Admin, DON)]]/Table39[[#This Row],[RN Hours (w/ Admin, DON)]]</f>
        <v>1.3783634771515986E-2</v>
      </c>
      <c r="L3" s="3">
        <v>64.200777777777773</v>
      </c>
      <c r="M3" s="3">
        <v>0.9916666666666667</v>
      </c>
      <c r="N3" s="4">
        <f>Table39[[#This Row],[RN Hours Contract]]/Table39[[#This Row],[RN Hours]]</f>
        <v>1.544633415656093E-2</v>
      </c>
      <c r="O3" s="3">
        <v>2.7444444444444445</v>
      </c>
      <c r="P3" s="3">
        <v>0</v>
      </c>
      <c r="Q3" s="4">
        <f>Table39[[#This Row],[RN Admin Hours Contract]]/Table39[[#This Row],[RN Admin Hours]]</f>
        <v>0</v>
      </c>
      <c r="R3" s="3">
        <v>5</v>
      </c>
      <c r="S3" s="3">
        <v>0</v>
      </c>
      <c r="T3" s="4">
        <f>Table39[[#This Row],[RN DON Hours Contract]]/Table39[[#This Row],[RN DON Hours]]</f>
        <v>0</v>
      </c>
      <c r="U3" s="3">
        <f>SUM(Table39[[#This Row],[LPN Hours]], Table39[[#This Row],[LPN Admin Hours]])</f>
        <v>40.957222222222221</v>
      </c>
      <c r="V3" s="3">
        <f>Table39[[#This Row],[LPN Hours Contract]]+Table39[[#This Row],[LPN Admin Hours Contract]]</f>
        <v>5.2111111111111112</v>
      </c>
      <c r="W3" s="4">
        <f t="shared" si="1"/>
        <v>0.12723302090256772</v>
      </c>
      <c r="X3" s="3">
        <v>40.957222222222221</v>
      </c>
      <c r="Y3" s="3">
        <v>5.2111111111111112</v>
      </c>
      <c r="Z3" s="4">
        <f>Table39[[#This Row],[LPN Hours Contract]]/Table39[[#This Row],[LPN Hours]]</f>
        <v>0.12723302090256772</v>
      </c>
      <c r="AA3" s="3">
        <v>0</v>
      </c>
      <c r="AB3" s="3">
        <v>0</v>
      </c>
      <c r="AC3" s="4">
        <v>0</v>
      </c>
      <c r="AD3" s="3">
        <f>SUM(Table39[[#This Row],[CNA Hours]], Table39[[#This Row],[NA in Training Hours]], Table39[[#This Row],[Med Aide/Tech Hours]])</f>
        <v>153.51899999999998</v>
      </c>
      <c r="AE3" s="3">
        <f>SUM(Table39[[#This Row],[CNA Hours Contract]], Table39[[#This Row],[NA in Training Hours Contract]], Table39[[#This Row],[Med Aide/Tech Hours Contract]])</f>
        <v>2.1388888888888888</v>
      </c>
      <c r="AF3" s="4">
        <f>Table39[[#This Row],[CNA/NA/Med Aide Contract Hours]]/Table39[[#This Row],[Total CNA, NA in Training, Med Aide/Tech Hours]]</f>
        <v>1.393240503708915E-2</v>
      </c>
      <c r="AG3" s="3">
        <v>153.51899999999998</v>
      </c>
      <c r="AH3" s="3">
        <v>2.1388888888888888</v>
      </c>
      <c r="AI3" s="4">
        <f>Table39[[#This Row],[CNA Hours Contract]]/Table39[[#This Row],[CNA Hours]]</f>
        <v>1.393240503708915E-2</v>
      </c>
      <c r="AJ3" s="3">
        <v>0</v>
      </c>
      <c r="AK3" s="3">
        <v>0</v>
      </c>
      <c r="AL3" s="4">
        <v>0</v>
      </c>
      <c r="AM3" s="3">
        <v>0</v>
      </c>
      <c r="AN3" s="3">
        <v>0</v>
      </c>
      <c r="AO3" s="4">
        <v>0</v>
      </c>
      <c r="AP3" s="1" t="s">
        <v>1</v>
      </c>
      <c r="AQ3" s="1">
        <v>1</v>
      </c>
    </row>
    <row r="4" spans="1:43" x14ac:dyDescent="0.2">
      <c r="A4" s="1" t="s">
        <v>208</v>
      </c>
      <c r="B4" s="1" t="s">
        <v>211</v>
      </c>
      <c r="C4" s="1" t="s">
        <v>427</v>
      </c>
      <c r="D4" s="1" t="s">
        <v>517</v>
      </c>
      <c r="E4" s="3">
        <v>90.966666666666669</v>
      </c>
      <c r="F4" s="3">
        <f>SUM(I4,U4,AD4)</f>
        <v>409.04722222222222</v>
      </c>
      <c r="G4" s="3">
        <f>SUM(Table39[[#This Row],[RN Hours Contract (W/ Admin, DON)]], Table39[[#This Row],[LPN Contract Hours (w/ Admin)]], Table39[[#This Row],[CNA/NA/Med Aide Contract Hours]])</f>
        <v>12.025555555555556</v>
      </c>
      <c r="H4" s="4">
        <f>Table39[[#This Row],[Total Contract Hours]]/Table39[[#This Row],[Total Hours Nurse Staffing]]</f>
        <v>2.9398941985779966E-2</v>
      </c>
      <c r="I4" s="3">
        <f>SUM(Table39[[#This Row],[RN Hours]], Table39[[#This Row],[RN Admin Hours]], Table39[[#This Row],[RN DON Hours]])</f>
        <v>50.246666666666663</v>
      </c>
      <c r="J4" s="3">
        <f t="shared" si="0"/>
        <v>0.1388888888888889</v>
      </c>
      <c r="K4" s="4">
        <f>Table39[[#This Row],[RN Hours Contract (W/ Admin, DON)]]/Table39[[#This Row],[RN Hours (w/ Admin, DON)]]</f>
        <v>2.7641413471319273E-3</v>
      </c>
      <c r="L4" s="3">
        <v>2.3722222222222222</v>
      </c>
      <c r="M4" s="3">
        <v>0</v>
      </c>
      <c r="N4" s="4">
        <f>Table39[[#This Row],[RN Hours Contract]]/Table39[[#This Row],[RN Hours]]</f>
        <v>0</v>
      </c>
      <c r="O4" s="3">
        <v>44.541111111111107</v>
      </c>
      <c r="P4" s="3">
        <v>0.1388888888888889</v>
      </c>
      <c r="Q4" s="4">
        <f>Table39[[#This Row],[RN Admin Hours Contract]]/Table39[[#This Row],[RN Admin Hours]]</f>
        <v>3.1182178761194408E-3</v>
      </c>
      <c r="R4" s="3">
        <v>3.3333333333333335</v>
      </c>
      <c r="S4" s="3">
        <v>0</v>
      </c>
      <c r="T4" s="4">
        <f>Table39[[#This Row],[RN DON Hours Contract]]/Table39[[#This Row],[RN DON Hours]]</f>
        <v>0</v>
      </c>
      <c r="U4" s="3">
        <f>SUM(Table39[[#This Row],[LPN Hours]], Table39[[#This Row],[LPN Admin Hours]])</f>
        <v>103.32</v>
      </c>
      <c r="V4" s="3">
        <f>Table39[[#This Row],[LPN Hours Contract]]+Table39[[#This Row],[LPN Admin Hours Contract]]</f>
        <v>0.79499999999999993</v>
      </c>
      <c r="W4" s="4">
        <f t="shared" si="1"/>
        <v>7.6945412311265971E-3</v>
      </c>
      <c r="X4" s="3">
        <v>101.53666666666666</v>
      </c>
      <c r="Y4" s="3">
        <v>0.79499999999999993</v>
      </c>
      <c r="Z4" s="4">
        <f>Table39[[#This Row],[LPN Hours Contract]]/Table39[[#This Row],[LPN Hours]]</f>
        <v>7.829683858047996E-3</v>
      </c>
      <c r="AA4" s="3">
        <v>1.7833333333333334</v>
      </c>
      <c r="AB4" s="3">
        <v>0</v>
      </c>
      <c r="AC4" s="4">
        <f>Table39[[#This Row],[LPN Admin Hours Contract]]/Table39[[#This Row],[LPN Admin Hours]]</f>
        <v>0</v>
      </c>
      <c r="AD4" s="3">
        <f>SUM(Table39[[#This Row],[CNA Hours]], Table39[[#This Row],[NA in Training Hours]], Table39[[#This Row],[Med Aide/Tech Hours]])</f>
        <v>255.48055555555555</v>
      </c>
      <c r="AE4" s="3">
        <f>SUM(Table39[[#This Row],[CNA Hours Contract]], Table39[[#This Row],[NA in Training Hours Contract]], Table39[[#This Row],[Med Aide/Tech Hours Contract]])</f>
        <v>11.091666666666667</v>
      </c>
      <c r="AF4" s="4">
        <f>Table39[[#This Row],[CNA/NA/Med Aide Contract Hours]]/Table39[[#This Row],[Total CNA, NA in Training, Med Aide/Tech Hours]]</f>
        <v>4.3414915246865929E-2</v>
      </c>
      <c r="AG4" s="3">
        <v>255.48055555555555</v>
      </c>
      <c r="AH4" s="3">
        <v>11.091666666666667</v>
      </c>
      <c r="AI4" s="4">
        <f>Table39[[#This Row],[CNA Hours Contract]]/Table39[[#This Row],[CNA Hours]]</f>
        <v>4.3414915246865929E-2</v>
      </c>
      <c r="AJ4" s="3">
        <v>0</v>
      </c>
      <c r="AK4" s="3">
        <v>0</v>
      </c>
      <c r="AL4" s="4">
        <v>0</v>
      </c>
      <c r="AM4" s="3">
        <v>0</v>
      </c>
      <c r="AN4" s="3">
        <v>0</v>
      </c>
      <c r="AO4" s="4">
        <v>0</v>
      </c>
      <c r="AP4" s="1" t="s">
        <v>2</v>
      </c>
      <c r="AQ4" s="1">
        <v>1</v>
      </c>
    </row>
    <row r="5" spans="1:43" x14ac:dyDescent="0.2">
      <c r="A5" s="1" t="s">
        <v>208</v>
      </c>
      <c r="B5" s="1" t="s">
        <v>212</v>
      </c>
      <c r="C5" s="1" t="s">
        <v>428</v>
      </c>
      <c r="D5" s="1" t="s">
        <v>518</v>
      </c>
      <c r="E5" s="3">
        <v>105.7</v>
      </c>
      <c r="F5" s="3">
        <f>SUM(I5,U5,AD5)</f>
        <v>482.31944444444446</v>
      </c>
      <c r="G5" s="3">
        <f>SUM(Table39[[#This Row],[RN Hours Contract (W/ Admin, DON)]], Table39[[#This Row],[LPN Contract Hours (w/ Admin)]], Table39[[#This Row],[CNA/NA/Med Aide Contract Hours]])</f>
        <v>0</v>
      </c>
      <c r="H5" s="4">
        <f>Table39[[#This Row],[Total Contract Hours]]/Table39[[#This Row],[Total Hours Nurse Staffing]]</f>
        <v>0</v>
      </c>
      <c r="I5" s="3">
        <f>SUM(Table39[[#This Row],[RN Hours]], Table39[[#This Row],[RN Admin Hours]], Table39[[#This Row],[RN DON Hours]])</f>
        <v>99.62777777777778</v>
      </c>
      <c r="J5" s="3">
        <f t="shared" si="0"/>
        <v>0</v>
      </c>
      <c r="K5" s="4">
        <f>Table39[[#This Row],[RN Hours Contract (W/ Admin, DON)]]/Table39[[#This Row],[RN Hours (w/ Admin, DON)]]</f>
        <v>0</v>
      </c>
      <c r="L5" s="3">
        <v>35.455555555555556</v>
      </c>
      <c r="M5" s="3">
        <v>0</v>
      </c>
      <c r="N5" s="4">
        <f>Table39[[#This Row],[RN Hours Contract]]/Table39[[#This Row],[RN Hours]]</f>
        <v>0</v>
      </c>
      <c r="O5" s="3">
        <v>61.530555555555559</v>
      </c>
      <c r="P5" s="3">
        <v>0</v>
      </c>
      <c r="Q5" s="4">
        <f>Table39[[#This Row],[RN Admin Hours Contract]]/Table39[[#This Row],[RN Admin Hours]]</f>
        <v>0</v>
      </c>
      <c r="R5" s="3">
        <v>2.6416666666666666</v>
      </c>
      <c r="S5" s="3">
        <v>0</v>
      </c>
      <c r="T5" s="4">
        <f>Table39[[#This Row],[RN DON Hours Contract]]/Table39[[#This Row],[RN DON Hours]]</f>
        <v>0</v>
      </c>
      <c r="U5" s="3">
        <f>SUM(Table39[[#This Row],[LPN Hours]], Table39[[#This Row],[LPN Admin Hours]])</f>
        <v>143.54166666666666</v>
      </c>
      <c r="V5" s="3">
        <f>Table39[[#This Row],[LPN Hours Contract]]+Table39[[#This Row],[LPN Admin Hours Contract]]</f>
        <v>0</v>
      </c>
      <c r="W5" s="4">
        <f t="shared" si="1"/>
        <v>0</v>
      </c>
      <c r="X5" s="3">
        <v>124.17777777777778</v>
      </c>
      <c r="Y5" s="3">
        <v>0</v>
      </c>
      <c r="Z5" s="4">
        <f>Table39[[#This Row],[LPN Hours Contract]]/Table39[[#This Row],[LPN Hours]]</f>
        <v>0</v>
      </c>
      <c r="AA5" s="3">
        <v>19.363888888888887</v>
      </c>
      <c r="AB5" s="3">
        <v>0</v>
      </c>
      <c r="AC5" s="4">
        <f>Table39[[#This Row],[LPN Admin Hours Contract]]/Table39[[#This Row],[LPN Admin Hours]]</f>
        <v>0</v>
      </c>
      <c r="AD5" s="3">
        <f>SUM(Table39[[#This Row],[CNA Hours]], Table39[[#This Row],[NA in Training Hours]], Table39[[#This Row],[Med Aide/Tech Hours]])</f>
        <v>239.15</v>
      </c>
      <c r="AE5" s="3">
        <f>SUM(Table39[[#This Row],[CNA Hours Contract]], Table39[[#This Row],[NA in Training Hours Contract]], Table39[[#This Row],[Med Aide/Tech Hours Contract]])</f>
        <v>0</v>
      </c>
      <c r="AF5" s="4">
        <f>Table39[[#This Row],[CNA/NA/Med Aide Contract Hours]]/Table39[[#This Row],[Total CNA, NA in Training, Med Aide/Tech Hours]]</f>
        <v>0</v>
      </c>
      <c r="AG5" s="3">
        <v>239.15</v>
      </c>
      <c r="AH5" s="3">
        <v>0</v>
      </c>
      <c r="AI5" s="4">
        <f>Table39[[#This Row],[CNA Hours Contract]]/Table39[[#This Row],[CNA Hours]]</f>
        <v>0</v>
      </c>
      <c r="AJ5" s="3">
        <v>0</v>
      </c>
      <c r="AK5" s="3">
        <v>0</v>
      </c>
      <c r="AL5" s="4">
        <v>0</v>
      </c>
      <c r="AM5" s="3">
        <v>0</v>
      </c>
      <c r="AN5" s="3">
        <v>0</v>
      </c>
      <c r="AO5" s="4">
        <v>0</v>
      </c>
      <c r="AP5" s="1" t="s">
        <v>3</v>
      </c>
      <c r="AQ5" s="1">
        <v>1</v>
      </c>
    </row>
    <row r="6" spans="1:43" x14ac:dyDescent="0.2">
      <c r="A6" s="1" t="s">
        <v>208</v>
      </c>
      <c r="B6" s="1" t="s">
        <v>213</v>
      </c>
      <c r="C6" s="1" t="s">
        <v>429</v>
      </c>
      <c r="D6" s="1" t="s">
        <v>519</v>
      </c>
      <c r="E6" s="3">
        <v>40.577777777777776</v>
      </c>
      <c r="F6" s="3">
        <f t="shared" ref="F6:F69" si="2">SUM(I6,U6,AD6)</f>
        <v>123.08888888888889</v>
      </c>
      <c r="G6" s="3">
        <f>SUM(Table39[[#This Row],[RN Hours Contract (W/ Admin, DON)]], Table39[[#This Row],[LPN Contract Hours (w/ Admin)]], Table39[[#This Row],[CNA/NA/Med Aide Contract Hours]])</f>
        <v>0</v>
      </c>
      <c r="H6" s="4">
        <f>Table39[[#This Row],[Total Contract Hours]]/Table39[[#This Row],[Total Hours Nurse Staffing]]</f>
        <v>0</v>
      </c>
      <c r="I6" s="3">
        <f>SUM(Table39[[#This Row],[RN Hours]], Table39[[#This Row],[RN Admin Hours]], Table39[[#This Row],[RN DON Hours]])</f>
        <v>27.697222222222223</v>
      </c>
      <c r="J6" s="3">
        <f t="shared" si="0"/>
        <v>0</v>
      </c>
      <c r="K6" s="4">
        <f>Table39[[#This Row],[RN Hours Contract (W/ Admin, DON)]]/Table39[[#This Row],[RN Hours (w/ Admin, DON)]]</f>
        <v>0</v>
      </c>
      <c r="L6" s="3">
        <v>24.941666666666666</v>
      </c>
      <c r="M6" s="3">
        <v>0</v>
      </c>
      <c r="N6" s="4">
        <f>Table39[[#This Row],[RN Hours Contract]]/Table39[[#This Row],[RN Hours]]</f>
        <v>0</v>
      </c>
      <c r="O6" s="3">
        <v>0</v>
      </c>
      <c r="P6" s="3">
        <v>0</v>
      </c>
      <c r="Q6" s="4">
        <v>0</v>
      </c>
      <c r="R6" s="3">
        <v>2.7555555555555555</v>
      </c>
      <c r="S6" s="3">
        <v>0</v>
      </c>
      <c r="T6" s="4">
        <f>Table39[[#This Row],[RN DON Hours Contract]]/Table39[[#This Row],[RN DON Hours]]</f>
        <v>0</v>
      </c>
      <c r="U6" s="3">
        <f>SUM(Table39[[#This Row],[LPN Hours]], Table39[[#This Row],[LPN Admin Hours]])</f>
        <v>25.55</v>
      </c>
      <c r="V6" s="3">
        <f>Table39[[#This Row],[LPN Hours Contract]]+Table39[[#This Row],[LPN Admin Hours Contract]]</f>
        <v>0</v>
      </c>
      <c r="W6" s="4">
        <f t="shared" si="1"/>
        <v>0</v>
      </c>
      <c r="X6" s="3">
        <v>24.302777777777777</v>
      </c>
      <c r="Y6" s="3">
        <v>0</v>
      </c>
      <c r="Z6" s="4">
        <f>Table39[[#This Row],[LPN Hours Contract]]/Table39[[#This Row],[LPN Hours]]</f>
        <v>0</v>
      </c>
      <c r="AA6" s="3">
        <v>1.2472222222222222</v>
      </c>
      <c r="AB6" s="3">
        <v>0</v>
      </c>
      <c r="AC6" s="4">
        <f>Table39[[#This Row],[LPN Admin Hours Contract]]/Table39[[#This Row],[LPN Admin Hours]]</f>
        <v>0</v>
      </c>
      <c r="AD6" s="3">
        <f>SUM(Table39[[#This Row],[CNA Hours]], Table39[[#This Row],[NA in Training Hours]], Table39[[#This Row],[Med Aide/Tech Hours]])</f>
        <v>69.841666666666669</v>
      </c>
      <c r="AE6" s="3">
        <f>SUM(Table39[[#This Row],[CNA Hours Contract]], Table39[[#This Row],[NA in Training Hours Contract]], Table39[[#This Row],[Med Aide/Tech Hours Contract]])</f>
        <v>0</v>
      </c>
      <c r="AF6" s="4">
        <f>Table39[[#This Row],[CNA/NA/Med Aide Contract Hours]]/Table39[[#This Row],[Total CNA, NA in Training, Med Aide/Tech Hours]]</f>
        <v>0</v>
      </c>
      <c r="AG6" s="3">
        <v>54.266666666666666</v>
      </c>
      <c r="AH6" s="3">
        <v>0</v>
      </c>
      <c r="AI6" s="4">
        <f>Table39[[#This Row],[CNA Hours Contract]]/Table39[[#This Row],[CNA Hours]]</f>
        <v>0</v>
      </c>
      <c r="AJ6" s="3">
        <v>15.574999999999999</v>
      </c>
      <c r="AK6" s="3">
        <v>0</v>
      </c>
      <c r="AL6" s="4">
        <f>Table39[[#This Row],[NA in Training Hours Contract]]/Table39[[#This Row],[NA in Training Hours]]</f>
        <v>0</v>
      </c>
      <c r="AM6" s="3">
        <v>0</v>
      </c>
      <c r="AN6" s="3">
        <v>0</v>
      </c>
      <c r="AO6" s="4">
        <v>0</v>
      </c>
      <c r="AP6" s="1" t="s">
        <v>4</v>
      </c>
      <c r="AQ6" s="1">
        <v>1</v>
      </c>
    </row>
    <row r="7" spans="1:43" x14ac:dyDescent="0.2">
      <c r="A7" s="1" t="s">
        <v>208</v>
      </c>
      <c r="B7" s="1" t="s">
        <v>214</v>
      </c>
      <c r="C7" s="1" t="s">
        <v>430</v>
      </c>
      <c r="D7" s="1" t="s">
        <v>516</v>
      </c>
      <c r="E7" s="3">
        <v>82.844444444444449</v>
      </c>
      <c r="F7" s="3">
        <f t="shared" si="2"/>
        <v>306.66944444444448</v>
      </c>
      <c r="G7" s="3">
        <f>SUM(Table39[[#This Row],[RN Hours Contract (W/ Admin, DON)]], Table39[[#This Row],[LPN Contract Hours (w/ Admin)]], Table39[[#This Row],[CNA/NA/Med Aide Contract Hours]])</f>
        <v>4.1852222222222224</v>
      </c>
      <c r="H7" s="4">
        <f>Table39[[#This Row],[Total Contract Hours]]/Table39[[#This Row],[Total Hours Nurse Staffing]]</f>
        <v>1.3647340150904429E-2</v>
      </c>
      <c r="I7" s="3">
        <f>SUM(Table39[[#This Row],[RN Hours]], Table39[[#This Row],[RN Admin Hours]], Table39[[#This Row],[RN DON Hours]])</f>
        <v>86.25222222222223</v>
      </c>
      <c r="J7" s="3">
        <f t="shared" si="0"/>
        <v>0</v>
      </c>
      <c r="K7" s="4">
        <f>Table39[[#This Row],[RN Hours Contract (W/ Admin, DON)]]/Table39[[#This Row],[RN Hours (w/ Admin, DON)]]</f>
        <v>0</v>
      </c>
      <c r="L7" s="3">
        <v>63.035555555555554</v>
      </c>
      <c r="M7" s="3">
        <v>0</v>
      </c>
      <c r="N7" s="4">
        <f>Table39[[#This Row],[RN Hours Contract]]/Table39[[#This Row],[RN Hours]]</f>
        <v>0</v>
      </c>
      <c r="O7" s="3">
        <v>18.05</v>
      </c>
      <c r="P7" s="3">
        <v>0</v>
      </c>
      <c r="Q7" s="4">
        <f>Table39[[#This Row],[RN Admin Hours Contract]]/Table39[[#This Row],[RN Admin Hours]]</f>
        <v>0</v>
      </c>
      <c r="R7" s="3">
        <v>5.166666666666667</v>
      </c>
      <c r="S7" s="3">
        <v>0</v>
      </c>
      <c r="T7" s="4">
        <f>Table39[[#This Row],[RN DON Hours Contract]]/Table39[[#This Row],[RN DON Hours]]</f>
        <v>0</v>
      </c>
      <c r="U7" s="3">
        <f>SUM(Table39[[#This Row],[LPN Hours]], Table39[[#This Row],[LPN Admin Hours]])</f>
        <v>61.43566666666667</v>
      </c>
      <c r="V7" s="3">
        <f>Table39[[#This Row],[LPN Hours Contract]]+Table39[[#This Row],[LPN Admin Hours Contract]]</f>
        <v>0</v>
      </c>
      <c r="W7" s="4">
        <f t="shared" si="1"/>
        <v>0</v>
      </c>
      <c r="X7" s="3">
        <v>61.43566666666667</v>
      </c>
      <c r="Y7" s="3">
        <v>0</v>
      </c>
      <c r="Z7" s="4">
        <f>Table39[[#This Row],[LPN Hours Contract]]/Table39[[#This Row],[LPN Hours]]</f>
        <v>0</v>
      </c>
      <c r="AA7" s="3">
        <v>0</v>
      </c>
      <c r="AB7" s="3">
        <v>0</v>
      </c>
      <c r="AC7" s="4">
        <v>0</v>
      </c>
      <c r="AD7" s="3">
        <f>SUM(Table39[[#This Row],[CNA Hours]], Table39[[#This Row],[NA in Training Hours]], Table39[[#This Row],[Med Aide/Tech Hours]])</f>
        <v>158.98155555555556</v>
      </c>
      <c r="AE7" s="3">
        <f>SUM(Table39[[#This Row],[CNA Hours Contract]], Table39[[#This Row],[NA in Training Hours Contract]], Table39[[#This Row],[Med Aide/Tech Hours Contract]])</f>
        <v>4.1852222222222224</v>
      </c>
      <c r="AF7" s="4">
        <f>Table39[[#This Row],[CNA/NA/Med Aide Contract Hours]]/Table39[[#This Row],[Total CNA, NA in Training, Med Aide/Tech Hours]]</f>
        <v>2.6325206138517816E-2</v>
      </c>
      <c r="AG7" s="3">
        <v>140.20955555555557</v>
      </c>
      <c r="AH7" s="3">
        <v>4.1852222222222224</v>
      </c>
      <c r="AI7" s="4">
        <f>Table39[[#This Row],[CNA Hours Contract]]/Table39[[#This Row],[CNA Hours]]</f>
        <v>2.9849764558763626E-2</v>
      </c>
      <c r="AJ7" s="3">
        <v>18.772000000000002</v>
      </c>
      <c r="AK7" s="3">
        <v>0</v>
      </c>
      <c r="AL7" s="4">
        <f>Table39[[#This Row],[NA in Training Hours Contract]]/Table39[[#This Row],[NA in Training Hours]]</f>
        <v>0</v>
      </c>
      <c r="AM7" s="3">
        <v>0</v>
      </c>
      <c r="AN7" s="3">
        <v>0</v>
      </c>
      <c r="AO7" s="4">
        <v>0</v>
      </c>
      <c r="AP7" s="1" t="s">
        <v>5</v>
      </c>
      <c r="AQ7" s="1">
        <v>1</v>
      </c>
    </row>
    <row r="8" spans="1:43" x14ac:dyDescent="0.2">
      <c r="A8" s="1" t="s">
        <v>208</v>
      </c>
      <c r="B8" s="1" t="s">
        <v>215</v>
      </c>
      <c r="C8" s="1" t="s">
        <v>422</v>
      </c>
      <c r="D8" s="1" t="s">
        <v>516</v>
      </c>
      <c r="E8" s="3">
        <v>110.25555555555556</v>
      </c>
      <c r="F8" s="3">
        <f t="shared" si="2"/>
        <v>569.99822222222224</v>
      </c>
      <c r="G8" s="3">
        <f>SUM(Table39[[#This Row],[RN Hours Contract (W/ Admin, DON)]], Table39[[#This Row],[LPN Contract Hours (w/ Admin)]], Table39[[#This Row],[CNA/NA/Med Aide Contract Hours]])</f>
        <v>0</v>
      </c>
      <c r="H8" s="4">
        <f>Table39[[#This Row],[Total Contract Hours]]/Table39[[#This Row],[Total Hours Nurse Staffing]]</f>
        <v>0</v>
      </c>
      <c r="I8" s="3">
        <f>SUM(Table39[[#This Row],[RN Hours]], Table39[[#This Row],[RN Admin Hours]], Table39[[#This Row],[RN DON Hours]])</f>
        <v>97.100888888888889</v>
      </c>
      <c r="J8" s="3">
        <f t="shared" si="0"/>
        <v>0</v>
      </c>
      <c r="K8" s="4">
        <f>Table39[[#This Row],[RN Hours Contract (W/ Admin, DON)]]/Table39[[#This Row],[RN Hours (w/ Admin, DON)]]</f>
        <v>0</v>
      </c>
      <c r="L8" s="3">
        <v>77.228666666666669</v>
      </c>
      <c r="M8" s="3">
        <v>0</v>
      </c>
      <c r="N8" s="4">
        <f>Table39[[#This Row],[RN Hours Contract]]/Table39[[#This Row],[RN Hours]]</f>
        <v>0</v>
      </c>
      <c r="O8" s="3">
        <v>14.977777777777778</v>
      </c>
      <c r="P8" s="3">
        <v>0</v>
      </c>
      <c r="Q8" s="4">
        <f>Table39[[#This Row],[RN Admin Hours Contract]]/Table39[[#This Row],[RN Admin Hours]]</f>
        <v>0</v>
      </c>
      <c r="R8" s="3">
        <v>4.8944444444444448</v>
      </c>
      <c r="S8" s="3">
        <v>0</v>
      </c>
      <c r="T8" s="4">
        <f>Table39[[#This Row],[RN DON Hours Contract]]/Table39[[#This Row],[RN DON Hours]]</f>
        <v>0</v>
      </c>
      <c r="U8" s="3">
        <f>SUM(Table39[[#This Row],[LPN Hours]], Table39[[#This Row],[LPN Admin Hours]])</f>
        <v>165.01111111111112</v>
      </c>
      <c r="V8" s="3">
        <f>Table39[[#This Row],[LPN Hours Contract]]+Table39[[#This Row],[LPN Admin Hours Contract]]</f>
        <v>0</v>
      </c>
      <c r="W8" s="4">
        <f t="shared" si="1"/>
        <v>0</v>
      </c>
      <c r="X8" s="3">
        <v>155.44166666666666</v>
      </c>
      <c r="Y8" s="3">
        <v>0</v>
      </c>
      <c r="Z8" s="4">
        <f>Table39[[#This Row],[LPN Hours Contract]]/Table39[[#This Row],[LPN Hours]]</f>
        <v>0</v>
      </c>
      <c r="AA8" s="3">
        <v>9.5694444444444446</v>
      </c>
      <c r="AB8" s="3">
        <v>0</v>
      </c>
      <c r="AC8" s="4">
        <f>Table39[[#This Row],[LPN Admin Hours Contract]]/Table39[[#This Row],[LPN Admin Hours]]</f>
        <v>0</v>
      </c>
      <c r="AD8" s="3">
        <f>SUM(Table39[[#This Row],[CNA Hours]], Table39[[#This Row],[NA in Training Hours]], Table39[[#This Row],[Med Aide/Tech Hours]])</f>
        <v>307.88622222222222</v>
      </c>
      <c r="AE8" s="3">
        <f>SUM(Table39[[#This Row],[CNA Hours Contract]], Table39[[#This Row],[NA in Training Hours Contract]], Table39[[#This Row],[Med Aide/Tech Hours Contract]])</f>
        <v>0</v>
      </c>
      <c r="AF8" s="4">
        <f>Table39[[#This Row],[CNA/NA/Med Aide Contract Hours]]/Table39[[#This Row],[Total CNA, NA in Training, Med Aide/Tech Hours]]</f>
        <v>0</v>
      </c>
      <c r="AG8" s="3">
        <v>307.88622222222222</v>
      </c>
      <c r="AH8" s="3">
        <v>0</v>
      </c>
      <c r="AI8" s="4">
        <f>Table39[[#This Row],[CNA Hours Contract]]/Table39[[#This Row],[CNA Hours]]</f>
        <v>0</v>
      </c>
      <c r="AJ8" s="3">
        <v>0</v>
      </c>
      <c r="AK8" s="3">
        <v>0</v>
      </c>
      <c r="AL8" s="4">
        <v>0</v>
      </c>
      <c r="AM8" s="3">
        <v>0</v>
      </c>
      <c r="AN8" s="3">
        <v>0</v>
      </c>
      <c r="AO8" s="4">
        <v>0</v>
      </c>
      <c r="AP8" s="1" t="s">
        <v>6</v>
      </c>
      <c r="AQ8" s="1">
        <v>1</v>
      </c>
    </row>
    <row r="9" spans="1:43" x14ac:dyDescent="0.2">
      <c r="A9" s="1" t="s">
        <v>208</v>
      </c>
      <c r="B9" s="1" t="s">
        <v>216</v>
      </c>
      <c r="C9" s="1" t="s">
        <v>431</v>
      </c>
      <c r="D9" s="1" t="s">
        <v>517</v>
      </c>
      <c r="E9" s="3">
        <v>91.966666666666669</v>
      </c>
      <c r="F9" s="3">
        <f t="shared" si="2"/>
        <v>316.00588888888888</v>
      </c>
      <c r="G9" s="3">
        <f>SUM(Table39[[#This Row],[RN Hours Contract (W/ Admin, DON)]], Table39[[#This Row],[LPN Contract Hours (w/ Admin)]], Table39[[#This Row],[CNA/NA/Med Aide Contract Hours]])</f>
        <v>0</v>
      </c>
      <c r="H9" s="4">
        <f>Table39[[#This Row],[Total Contract Hours]]/Table39[[#This Row],[Total Hours Nurse Staffing]]</f>
        <v>0</v>
      </c>
      <c r="I9" s="3">
        <f>SUM(Table39[[#This Row],[RN Hours]], Table39[[#This Row],[RN Admin Hours]], Table39[[#This Row],[RN DON Hours]])</f>
        <v>50.908333333333339</v>
      </c>
      <c r="J9" s="3">
        <f t="shared" si="0"/>
        <v>0</v>
      </c>
      <c r="K9" s="4">
        <f>Table39[[#This Row],[RN Hours Contract (W/ Admin, DON)]]/Table39[[#This Row],[RN Hours (w/ Admin, DON)]]</f>
        <v>0</v>
      </c>
      <c r="L9" s="3">
        <v>36.155555555555559</v>
      </c>
      <c r="M9" s="3">
        <v>0</v>
      </c>
      <c r="N9" s="4">
        <f>Table39[[#This Row],[RN Hours Contract]]/Table39[[#This Row],[RN Hours]]</f>
        <v>0</v>
      </c>
      <c r="O9" s="3">
        <v>9.5027777777777782</v>
      </c>
      <c r="P9" s="3">
        <v>0</v>
      </c>
      <c r="Q9" s="4">
        <f>Table39[[#This Row],[RN Admin Hours Contract]]/Table39[[#This Row],[RN Admin Hours]]</f>
        <v>0</v>
      </c>
      <c r="R9" s="3">
        <v>5.25</v>
      </c>
      <c r="S9" s="3">
        <v>0</v>
      </c>
      <c r="T9" s="4">
        <f>Table39[[#This Row],[RN DON Hours Contract]]/Table39[[#This Row],[RN DON Hours]]</f>
        <v>0</v>
      </c>
      <c r="U9" s="3">
        <f>SUM(Table39[[#This Row],[LPN Hours]], Table39[[#This Row],[LPN Admin Hours]])</f>
        <v>71.569444444444443</v>
      </c>
      <c r="V9" s="3">
        <f>Table39[[#This Row],[LPN Hours Contract]]+Table39[[#This Row],[LPN Admin Hours Contract]]</f>
        <v>0</v>
      </c>
      <c r="W9" s="4">
        <f t="shared" si="1"/>
        <v>0</v>
      </c>
      <c r="X9" s="3">
        <v>66.302777777777777</v>
      </c>
      <c r="Y9" s="3">
        <v>0</v>
      </c>
      <c r="Z9" s="4">
        <f>Table39[[#This Row],[LPN Hours Contract]]/Table39[[#This Row],[LPN Hours]]</f>
        <v>0</v>
      </c>
      <c r="AA9" s="3">
        <v>5.2666666666666666</v>
      </c>
      <c r="AB9" s="3">
        <v>0</v>
      </c>
      <c r="AC9" s="4">
        <f>Table39[[#This Row],[LPN Admin Hours Contract]]/Table39[[#This Row],[LPN Admin Hours]]</f>
        <v>0</v>
      </c>
      <c r="AD9" s="3">
        <f>SUM(Table39[[#This Row],[CNA Hours]], Table39[[#This Row],[NA in Training Hours]], Table39[[#This Row],[Med Aide/Tech Hours]])</f>
        <v>193.52811111111109</v>
      </c>
      <c r="AE9" s="3">
        <f>SUM(Table39[[#This Row],[CNA Hours Contract]], Table39[[#This Row],[NA in Training Hours Contract]], Table39[[#This Row],[Med Aide/Tech Hours Contract]])</f>
        <v>0</v>
      </c>
      <c r="AF9" s="4">
        <f>Table39[[#This Row],[CNA/NA/Med Aide Contract Hours]]/Table39[[#This Row],[Total CNA, NA in Training, Med Aide/Tech Hours]]</f>
        <v>0</v>
      </c>
      <c r="AG9" s="3">
        <v>193.52811111111109</v>
      </c>
      <c r="AH9" s="3">
        <v>0</v>
      </c>
      <c r="AI9" s="4">
        <f>Table39[[#This Row],[CNA Hours Contract]]/Table39[[#This Row],[CNA Hours]]</f>
        <v>0</v>
      </c>
      <c r="AJ9" s="3">
        <v>0</v>
      </c>
      <c r="AK9" s="3">
        <v>0</v>
      </c>
      <c r="AL9" s="4">
        <v>0</v>
      </c>
      <c r="AM9" s="3">
        <v>0</v>
      </c>
      <c r="AN9" s="3">
        <v>0</v>
      </c>
      <c r="AO9" s="4">
        <v>0</v>
      </c>
      <c r="AP9" s="1" t="s">
        <v>7</v>
      </c>
      <c r="AQ9" s="1">
        <v>1</v>
      </c>
    </row>
    <row r="10" spans="1:43" x14ac:dyDescent="0.2">
      <c r="A10" s="1" t="s">
        <v>208</v>
      </c>
      <c r="B10" s="1" t="s">
        <v>217</v>
      </c>
      <c r="C10" s="1" t="s">
        <v>432</v>
      </c>
      <c r="D10" s="1" t="s">
        <v>516</v>
      </c>
      <c r="E10" s="3">
        <v>78.766666666666666</v>
      </c>
      <c r="F10" s="3">
        <f t="shared" si="2"/>
        <v>285.85622222222219</v>
      </c>
      <c r="G10" s="3">
        <f>SUM(Table39[[#This Row],[RN Hours Contract (W/ Admin, DON)]], Table39[[#This Row],[LPN Contract Hours (w/ Admin)]], Table39[[#This Row],[CNA/NA/Med Aide Contract Hours]])</f>
        <v>0</v>
      </c>
      <c r="H10" s="4">
        <f>Table39[[#This Row],[Total Contract Hours]]/Table39[[#This Row],[Total Hours Nurse Staffing]]</f>
        <v>0</v>
      </c>
      <c r="I10" s="3">
        <f>SUM(Table39[[#This Row],[RN Hours]], Table39[[#This Row],[RN Admin Hours]], Table39[[#This Row],[RN DON Hours]])</f>
        <v>50.080555555555556</v>
      </c>
      <c r="J10" s="3">
        <f t="shared" si="0"/>
        <v>0</v>
      </c>
      <c r="K10" s="4">
        <f>Table39[[#This Row],[RN Hours Contract (W/ Admin, DON)]]/Table39[[#This Row],[RN Hours (w/ Admin, DON)]]</f>
        <v>0</v>
      </c>
      <c r="L10" s="3">
        <v>30.675000000000001</v>
      </c>
      <c r="M10" s="3">
        <v>0</v>
      </c>
      <c r="N10" s="4">
        <f>Table39[[#This Row],[RN Hours Contract]]/Table39[[#This Row],[RN Hours]]</f>
        <v>0</v>
      </c>
      <c r="O10" s="3">
        <v>15.227777777777778</v>
      </c>
      <c r="P10" s="3">
        <v>0</v>
      </c>
      <c r="Q10" s="4">
        <f>Table39[[#This Row],[RN Admin Hours Contract]]/Table39[[#This Row],[RN Admin Hours]]</f>
        <v>0</v>
      </c>
      <c r="R10" s="3">
        <v>4.177777777777778</v>
      </c>
      <c r="S10" s="3">
        <v>0</v>
      </c>
      <c r="T10" s="4">
        <f>Table39[[#This Row],[RN DON Hours Contract]]/Table39[[#This Row],[RN DON Hours]]</f>
        <v>0</v>
      </c>
      <c r="U10" s="3">
        <f>SUM(Table39[[#This Row],[LPN Hours]], Table39[[#This Row],[LPN Admin Hours]])</f>
        <v>54.844444444444441</v>
      </c>
      <c r="V10" s="3">
        <f>Table39[[#This Row],[LPN Hours Contract]]+Table39[[#This Row],[LPN Admin Hours Contract]]</f>
        <v>0</v>
      </c>
      <c r="W10" s="4">
        <f t="shared" si="1"/>
        <v>0</v>
      </c>
      <c r="X10" s="3">
        <v>54.844444444444441</v>
      </c>
      <c r="Y10" s="3">
        <v>0</v>
      </c>
      <c r="Z10" s="4">
        <f>Table39[[#This Row],[LPN Hours Contract]]/Table39[[#This Row],[LPN Hours]]</f>
        <v>0</v>
      </c>
      <c r="AA10" s="3">
        <v>0</v>
      </c>
      <c r="AB10" s="3">
        <v>0</v>
      </c>
      <c r="AC10" s="4">
        <v>0</v>
      </c>
      <c r="AD10" s="3">
        <f>SUM(Table39[[#This Row],[CNA Hours]], Table39[[#This Row],[NA in Training Hours]], Table39[[#This Row],[Med Aide/Tech Hours]])</f>
        <v>180.9312222222222</v>
      </c>
      <c r="AE10" s="3">
        <f>SUM(Table39[[#This Row],[CNA Hours Contract]], Table39[[#This Row],[NA in Training Hours Contract]], Table39[[#This Row],[Med Aide/Tech Hours Contract]])</f>
        <v>0</v>
      </c>
      <c r="AF10" s="4">
        <f>Table39[[#This Row],[CNA/NA/Med Aide Contract Hours]]/Table39[[#This Row],[Total CNA, NA in Training, Med Aide/Tech Hours]]</f>
        <v>0</v>
      </c>
      <c r="AG10" s="3">
        <v>170.83677777777777</v>
      </c>
      <c r="AH10" s="3">
        <v>0</v>
      </c>
      <c r="AI10" s="4">
        <f>Table39[[#This Row],[CNA Hours Contract]]/Table39[[#This Row],[CNA Hours]]</f>
        <v>0</v>
      </c>
      <c r="AJ10" s="3">
        <v>10.094444444444445</v>
      </c>
      <c r="AK10" s="3">
        <v>0</v>
      </c>
      <c r="AL10" s="4">
        <f>Table39[[#This Row],[NA in Training Hours Contract]]/Table39[[#This Row],[NA in Training Hours]]</f>
        <v>0</v>
      </c>
      <c r="AM10" s="3">
        <v>0</v>
      </c>
      <c r="AN10" s="3">
        <v>0</v>
      </c>
      <c r="AO10" s="4">
        <v>0</v>
      </c>
      <c r="AP10" s="1" t="s">
        <v>8</v>
      </c>
      <c r="AQ10" s="1">
        <v>1</v>
      </c>
    </row>
    <row r="11" spans="1:43" x14ac:dyDescent="0.2">
      <c r="A11" s="1" t="s">
        <v>208</v>
      </c>
      <c r="B11" s="1" t="s">
        <v>218</v>
      </c>
      <c r="C11" s="1" t="s">
        <v>433</v>
      </c>
      <c r="D11" s="1" t="s">
        <v>518</v>
      </c>
      <c r="E11" s="3">
        <v>86.888888888888886</v>
      </c>
      <c r="F11" s="3">
        <f t="shared" si="2"/>
        <v>283.95000000000005</v>
      </c>
      <c r="G11" s="3">
        <f>SUM(Table39[[#This Row],[RN Hours Contract (W/ Admin, DON)]], Table39[[#This Row],[LPN Contract Hours (w/ Admin)]], Table39[[#This Row],[CNA/NA/Med Aide Contract Hours]])</f>
        <v>23.666666666666668</v>
      </c>
      <c r="H11" s="4">
        <f>Table39[[#This Row],[Total Contract Hours]]/Table39[[#This Row],[Total Hours Nurse Staffing]]</f>
        <v>8.3348007278276681E-2</v>
      </c>
      <c r="I11" s="3">
        <f>SUM(Table39[[#This Row],[RN Hours]], Table39[[#This Row],[RN Admin Hours]], Table39[[#This Row],[RN DON Hours]])</f>
        <v>66.227777777777774</v>
      </c>
      <c r="J11" s="3">
        <f t="shared" si="0"/>
        <v>23.666666666666668</v>
      </c>
      <c r="K11" s="4">
        <f>Table39[[#This Row],[RN Hours Contract (W/ Admin, DON)]]/Table39[[#This Row],[RN Hours (w/ Admin, DON)]]</f>
        <v>0.35735257109302915</v>
      </c>
      <c r="L11" s="3">
        <v>49.827777777777776</v>
      </c>
      <c r="M11" s="3">
        <v>23.666666666666668</v>
      </c>
      <c r="N11" s="4">
        <f>Table39[[#This Row],[RN Hours Contract]]/Table39[[#This Row],[RN Hours]]</f>
        <v>0.4749693388337608</v>
      </c>
      <c r="O11" s="3">
        <v>10.71111111111111</v>
      </c>
      <c r="P11" s="3">
        <v>0</v>
      </c>
      <c r="Q11" s="4">
        <f>Table39[[#This Row],[RN Admin Hours Contract]]/Table39[[#This Row],[RN Admin Hours]]</f>
        <v>0</v>
      </c>
      <c r="R11" s="3">
        <v>5.6888888888888891</v>
      </c>
      <c r="S11" s="3">
        <v>0</v>
      </c>
      <c r="T11" s="4">
        <f>Table39[[#This Row],[RN DON Hours Contract]]/Table39[[#This Row],[RN DON Hours]]</f>
        <v>0</v>
      </c>
      <c r="U11" s="3">
        <f>SUM(Table39[[#This Row],[LPN Hours]], Table39[[#This Row],[LPN Admin Hours]])</f>
        <v>86.419444444444451</v>
      </c>
      <c r="V11" s="3">
        <f>Table39[[#This Row],[LPN Hours Contract]]+Table39[[#This Row],[LPN Admin Hours Contract]]</f>
        <v>0</v>
      </c>
      <c r="W11" s="4">
        <f t="shared" si="1"/>
        <v>0</v>
      </c>
      <c r="X11" s="3">
        <v>86.419444444444451</v>
      </c>
      <c r="Y11" s="3">
        <v>0</v>
      </c>
      <c r="Z11" s="4">
        <f>Table39[[#This Row],[LPN Hours Contract]]/Table39[[#This Row],[LPN Hours]]</f>
        <v>0</v>
      </c>
      <c r="AA11" s="3">
        <v>0</v>
      </c>
      <c r="AB11" s="3">
        <v>0</v>
      </c>
      <c r="AC11" s="4">
        <v>0</v>
      </c>
      <c r="AD11" s="3">
        <f>SUM(Table39[[#This Row],[CNA Hours]], Table39[[#This Row],[NA in Training Hours]], Table39[[#This Row],[Med Aide/Tech Hours]])</f>
        <v>131.30277777777778</v>
      </c>
      <c r="AE11" s="3">
        <f>SUM(Table39[[#This Row],[CNA Hours Contract]], Table39[[#This Row],[NA in Training Hours Contract]], Table39[[#This Row],[Med Aide/Tech Hours Contract]])</f>
        <v>0</v>
      </c>
      <c r="AF11" s="4">
        <f>Table39[[#This Row],[CNA/NA/Med Aide Contract Hours]]/Table39[[#This Row],[Total CNA, NA in Training, Med Aide/Tech Hours]]</f>
        <v>0</v>
      </c>
      <c r="AG11" s="3">
        <v>131.30277777777778</v>
      </c>
      <c r="AH11" s="3">
        <v>0</v>
      </c>
      <c r="AI11" s="4">
        <f>Table39[[#This Row],[CNA Hours Contract]]/Table39[[#This Row],[CNA Hours]]</f>
        <v>0</v>
      </c>
      <c r="AJ11" s="3">
        <v>0</v>
      </c>
      <c r="AK11" s="3">
        <v>0</v>
      </c>
      <c r="AL11" s="4">
        <v>0</v>
      </c>
      <c r="AM11" s="3">
        <v>0</v>
      </c>
      <c r="AN11" s="3">
        <v>0</v>
      </c>
      <c r="AO11" s="4">
        <v>0</v>
      </c>
      <c r="AP11" s="1" t="s">
        <v>9</v>
      </c>
      <c r="AQ11" s="1">
        <v>1</v>
      </c>
    </row>
    <row r="12" spans="1:43" x14ac:dyDescent="0.2">
      <c r="A12" s="1" t="s">
        <v>208</v>
      </c>
      <c r="B12" s="1" t="s">
        <v>219</v>
      </c>
      <c r="C12" s="1" t="s">
        <v>434</v>
      </c>
      <c r="D12" s="1" t="s">
        <v>517</v>
      </c>
      <c r="E12" s="3">
        <v>101.4</v>
      </c>
      <c r="F12" s="3">
        <f t="shared" si="2"/>
        <v>389.58611111111111</v>
      </c>
      <c r="G12" s="3">
        <f>SUM(Table39[[#This Row],[RN Hours Contract (W/ Admin, DON)]], Table39[[#This Row],[LPN Contract Hours (w/ Admin)]], Table39[[#This Row],[CNA/NA/Med Aide Contract Hours]])</f>
        <v>19</v>
      </c>
      <c r="H12" s="4">
        <f>Table39[[#This Row],[Total Contract Hours]]/Table39[[#This Row],[Total Hours Nurse Staffing]]</f>
        <v>4.8769705741848544E-2</v>
      </c>
      <c r="I12" s="3">
        <f>SUM(Table39[[#This Row],[RN Hours]], Table39[[#This Row],[RN Admin Hours]], Table39[[#This Row],[RN DON Hours]])</f>
        <v>87.297222222222217</v>
      </c>
      <c r="J12" s="3">
        <f t="shared" si="0"/>
        <v>18.524999999999999</v>
      </c>
      <c r="K12" s="4">
        <f>Table39[[#This Row],[RN Hours Contract (W/ Admin, DON)]]/Table39[[#This Row],[RN Hours (w/ Admin, DON)]]</f>
        <v>0.21220606484869697</v>
      </c>
      <c r="L12" s="3">
        <v>75.658333333333331</v>
      </c>
      <c r="M12" s="3">
        <v>18.524999999999999</v>
      </c>
      <c r="N12" s="4">
        <f>Table39[[#This Row],[RN Hours Contract]]/Table39[[#This Row],[RN Hours]]</f>
        <v>0.24485075448837976</v>
      </c>
      <c r="O12" s="3">
        <v>6.4833333333333334</v>
      </c>
      <c r="P12" s="3">
        <v>0</v>
      </c>
      <c r="Q12" s="4">
        <f>Table39[[#This Row],[RN Admin Hours Contract]]/Table39[[#This Row],[RN Admin Hours]]</f>
        <v>0</v>
      </c>
      <c r="R12" s="3">
        <v>5.1555555555555559</v>
      </c>
      <c r="S12" s="3">
        <v>0</v>
      </c>
      <c r="T12" s="4">
        <f>Table39[[#This Row],[RN DON Hours Contract]]/Table39[[#This Row],[RN DON Hours]]</f>
        <v>0</v>
      </c>
      <c r="U12" s="3">
        <f>SUM(Table39[[#This Row],[LPN Hours]], Table39[[#This Row],[LPN Admin Hours]])</f>
        <v>86.066666666666663</v>
      </c>
      <c r="V12" s="3">
        <f>Table39[[#This Row],[LPN Hours Contract]]+Table39[[#This Row],[LPN Admin Hours Contract]]</f>
        <v>0.47499999999999998</v>
      </c>
      <c r="W12" s="4">
        <f t="shared" si="1"/>
        <v>5.5189775367931833E-3</v>
      </c>
      <c r="X12" s="3">
        <v>80.466666666666669</v>
      </c>
      <c r="Y12" s="3">
        <v>0.47499999999999998</v>
      </c>
      <c r="Z12" s="4">
        <f>Table39[[#This Row],[LPN Hours Contract]]/Table39[[#This Row],[LPN Hours]]</f>
        <v>5.9030654515327251E-3</v>
      </c>
      <c r="AA12" s="3">
        <v>5.6</v>
      </c>
      <c r="AB12" s="3">
        <v>0</v>
      </c>
      <c r="AC12" s="4">
        <f>Table39[[#This Row],[LPN Admin Hours Contract]]/Table39[[#This Row],[LPN Admin Hours]]</f>
        <v>0</v>
      </c>
      <c r="AD12" s="3">
        <f>SUM(Table39[[#This Row],[CNA Hours]], Table39[[#This Row],[NA in Training Hours]], Table39[[#This Row],[Med Aide/Tech Hours]])</f>
        <v>216.22222222222223</v>
      </c>
      <c r="AE12" s="3">
        <f>SUM(Table39[[#This Row],[CNA Hours Contract]], Table39[[#This Row],[NA in Training Hours Contract]], Table39[[#This Row],[Med Aide/Tech Hours Contract]])</f>
        <v>0</v>
      </c>
      <c r="AF12" s="4">
        <f>Table39[[#This Row],[CNA/NA/Med Aide Contract Hours]]/Table39[[#This Row],[Total CNA, NA in Training, Med Aide/Tech Hours]]</f>
        <v>0</v>
      </c>
      <c r="AG12" s="3">
        <v>216.22222222222223</v>
      </c>
      <c r="AH12" s="3">
        <v>0</v>
      </c>
      <c r="AI12" s="4">
        <f>Table39[[#This Row],[CNA Hours Contract]]/Table39[[#This Row],[CNA Hours]]</f>
        <v>0</v>
      </c>
      <c r="AJ12" s="3">
        <v>0</v>
      </c>
      <c r="AK12" s="3">
        <v>0</v>
      </c>
      <c r="AL12" s="4">
        <v>0</v>
      </c>
      <c r="AM12" s="3">
        <v>0</v>
      </c>
      <c r="AN12" s="3">
        <v>0</v>
      </c>
      <c r="AO12" s="4">
        <v>0</v>
      </c>
      <c r="AP12" s="1" t="s">
        <v>10</v>
      </c>
      <c r="AQ12" s="1">
        <v>1</v>
      </c>
    </row>
    <row r="13" spans="1:43" x14ac:dyDescent="0.2">
      <c r="A13" s="1" t="s">
        <v>208</v>
      </c>
      <c r="B13" s="1" t="s">
        <v>220</v>
      </c>
      <c r="C13" s="1" t="s">
        <v>435</v>
      </c>
      <c r="D13" s="1" t="s">
        <v>516</v>
      </c>
      <c r="E13" s="3">
        <v>130.6</v>
      </c>
      <c r="F13" s="3">
        <f t="shared" si="2"/>
        <v>447.58333333333337</v>
      </c>
      <c r="G13" s="3">
        <f>SUM(Table39[[#This Row],[RN Hours Contract (W/ Admin, DON)]], Table39[[#This Row],[LPN Contract Hours (w/ Admin)]], Table39[[#This Row],[CNA/NA/Med Aide Contract Hours]])</f>
        <v>22.25277777777778</v>
      </c>
      <c r="H13" s="4">
        <f>Table39[[#This Row],[Total Contract Hours]]/Table39[[#This Row],[Total Hours Nurse Staffing]]</f>
        <v>4.9717619313597715E-2</v>
      </c>
      <c r="I13" s="3">
        <f>SUM(Table39[[#This Row],[RN Hours]], Table39[[#This Row],[RN Admin Hours]], Table39[[#This Row],[RN DON Hours]])</f>
        <v>79.966666666666669</v>
      </c>
      <c r="J13" s="3">
        <f t="shared" si="0"/>
        <v>11.388888888888889</v>
      </c>
      <c r="K13" s="4">
        <f>Table39[[#This Row],[RN Hours Contract (W/ Admin, DON)]]/Table39[[#This Row],[RN Hours (w/ Admin, DON)]]</f>
        <v>0.14242045296651382</v>
      </c>
      <c r="L13" s="3">
        <v>67.855555555555554</v>
      </c>
      <c r="M13" s="3">
        <v>11.388888888888889</v>
      </c>
      <c r="N13" s="4">
        <f>Table39[[#This Row],[RN Hours Contract]]/Table39[[#This Row],[RN Hours]]</f>
        <v>0.16784018339610285</v>
      </c>
      <c r="O13" s="3">
        <v>12.111111111111111</v>
      </c>
      <c r="P13" s="3">
        <v>0</v>
      </c>
      <c r="Q13" s="4">
        <f>Table39[[#This Row],[RN Admin Hours Contract]]/Table39[[#This Row],[RN Admin Hours]]</f>
        <v>0</v>
      </c>
      <c r="R13" s="3">
        <v>0</v>
      </c>
      <c r="S13" s="3">
        <v>0</v>
      </c>
      <c r="T13" s="4">
        <v>0</v>
      </c>
      <c r="U13" s="3">
        <f>SUM(Table39[[#This Row],[LPN Hours]], Table39[[#This Row],[LPN Admin Hours]])</f>
        <v>100.63333333333334</v>
      </c>
      <c r="V13" s="3">
        <f>Table39[[#This Row],[LPN Hours Contract]]+Table39[[#This Row],[LPN Admin Hours Contract]]</f>
        <v>4.8</v>
      </c>
      <c r="W13" s="4">
        <f t="shared" si="1"/>
        <v>4.7697913216296781E-2</v>
      </c>
      <c r="X13" s="3">
        <v>100.63333333333334</v>
      </c>
      <c r="Y13" s="3">
        <v>4.8</v>
      </c>
      <c r="Z13" s="4">
        <f>Table39[[#This Row],[LPN Hours Contract]]/Table39[[#This Row],[LPN Hours]]</f>
        <v>4.7697913216296781E-2</v>
      </c>
      <c r="AA13" s="3">
        <v>0</v>
      </c>
      <c r="AB13" s="3">
        <v>0</v>
      </c>
      <c r="AC13" s="4">
        <v>0</v>
      </c>
      <c r="AD13" s="3">
        <f>SUM(Table39[[#This Row],[CNA Hours]], Table39[[#This Row],[NA in Training Hours]], Table39[[#This Row],[Med Aide/Tech Hours]])</f>
        <v>266.98333333333335</v>
      </c>
      <c r="AE13" s="3">
        <f>SUM(Table39[[#This Row],[CNA Hours Contract]], Table39[[#This Row],[NA in Training Hours Contract]], Table39[[#This Row],[Med Aide/Tech Hours Contract]])</f>
        <v>6.0638888888888891</v>
      </c>
      <c r="AF13" s="4">
        <f>Table39[[#This Row],[CNA/NA/Med Aide Contract Hours]]/Table39[[#This Row],[Total CNA, NA in Training, Med Aide/Tech Hours]]</f>
        <v>2.2712612106456916E-2</v>
      </c>
      <c r="AG13" s="3">
        <v>266.98333333333335</v>
      </c>
      <c r="AH13" s="3">
        <v>6.0638888888888891</v>
      </c>
      <c r="AI13" s="4">
        <f>Table39[[#This Row],[CNA Hours Contract]]/Table39[[#This Row],[CNA Hours]]</f>
        <v>2.2712612106456916E-2</v>
      </c>
      <c r="AJ13" s="3">
        <v>0</v>
      </c>
      <c r="AK13" s="3">
        <v>0</v>
      </c>
      <c r="AL13" s="4">
        <v>0</v>
      </c>
      <c r="AM13" s="3">
        <v>0</v>
      </c>
      <c r="AN13" s="3">
        <v>0</v>
      </c>
      <c r="AO13" s="4">
        <v>0</v>
      </c>
      <c r="AP13" s="1" t="s">
        <v>11</v>
      </c>
      <c r="AQ13" s="1">
        <v>1</v>
      </c>
    </row>
    <row r="14" spans="1:43" x14ac:dyDescent="0.2">
      <c r="A14" s="1" t="s">
        <v>208</v>
      </c>
      <c r="B14" s="1" t="s">
        <v>221</v>
      </c>
      <c r="C14" s="1" t="s">
        <v>419</v>
      </c>
      <c r="D14" s="1" t="s">
        <v>517</v>
      </c>
      <c r="E14" s="3">
        <v>135.69999999999999</v>
      </c>
      <c r="F14" s="3">
        <f t="shared" si="2"/>
        <v>524.71455555555553</v>
      </c>
      <c r="G14" s="3">
        <f>SUM(Table39[[#This Row],[RN Hours Contract (W/ Admin, DON)]], Table39[[#This Row],[LPN Contract Hours (w/ Admin)]], Table39[[#This Row],[CNA/NA/Med Aide Contract Hours]])</f>
        <v>8.1412222222222219</v>
      </c>
      <c r="H14" s="4">
        <f>Table39[[#This Row],[Total Contract Hours]]/Table39[[#This Row],[Total Hours Nurse Staffing]]</f>
        <v>1.5515525795930105E-2</v>
      </c>
      <c r="I14" s="3">
        <f>SUM(Table39[[#This Row],[RN Hours]], Table39[[#This Row],[RN Admin Hours]], Table39[[#This Row],[RN DON Hours]])</f>
        <v>81.926888888888882</v>
      </c>
      <c r="J14" s="3">
        <f t="shared" si="0"/>
        <v>0</v>
      </c>
      <c r="K14" s="4">
        <f>Table39[[#This Row],[RN Hours Contract (W/ Admin, DON)]]/Table39[[#This Row],[RN Hours (w/ Admin, DON)]]</f>
        <v>0</v>
      </c>
      <c r="L14" s="3">
        <v>36.514000000000003</v>
      </c>
      <c r="M14" s="3">
        <v>0</v>
      </c>
      <c r="N14" s="4">
        <f>Table39[[#This Row],[RN Hours Contract]]/Table39[[#This Row],[RN Hours]]</f>
        <v>0</v>
      </c>
      <c r="O14" s="3">
        <v>39.923999999999992</v>
      </c>
      <c r="P14" s="3">
        <v>0</v>
      </c>
      <c r="Q14" s="4">
        <f>Table39[[#This Row],[RN Admin Hours Contract]]/Table39[[#This Row],[RN Admin Hours]]</f>
        <v>0</v>
      </c>
      <c r="R14" s="3">
        <v>5.4888888888888889</v>
      </c>
      <c r="S14" s="3">
        <v>0</v>
      </c>
      <c r="T14" s="4">
        <f>Table39[[#This Row],[RN DON Hours Contract]]/Table39[[#This Row],[RN DON Hours]]</f>
        <v>0</v>
      </c>
      <c r="U14" s="3">
        <f>SUM(Table39[[#This Row],[LPN Hours]], Table39[[#This Row],[LPN Admin Hours]])</f>
        <v>125.82911111111112</v>
      </c>
      <c r="V14" s="3">
        <f>Table39[[#This Row],[LPN Hours Contract]]+Table39[[#This Row],[LPN Admin Hours Contract]]</f>
        <v>8.1412222222222219</v>
      </c>
      <c r="W14" s="4">
        <f t="shared" si="1"/>
        <v>6.4700625716359567E-2</v>
      </c>
      <c r="X14" s="3">
        <v>125.82911111111112</v>
      </c>
      <c r="Y14" s="3">
        <v>8.1412222222222219</v>
      </c>
      <c r="Z14" s="4">
        <f>Table39[[#This Row],[LPN Hours Contract]]/Table39[[#This Row],[LPN Hours]]</f>
        <v>6.4700625716359567E-2</v>
      </c>
      <c r="AA14" s="3">
        <v>0</v>
      </c>
      <c r="AB14" s="3">
        <v>0</v>
      </c>
      <c r="AC14" s="4">
        <v>0</v>
      </c>
      <c r="AD14" s="3">
        <f>SUM(Table39[[#This Row],[CNA Hours]], Table39[[#This Row],[NA in Training Hours]], Table39[[#This Row],[Med Aide/Tech Hours]])</f>
        <v>316.95855555555556</v>
      </c>
      <c r="AE14" s="3">
        <f>SUM(Table39[[#This Row],[CNA Hours Contract]], Table39[[#This Row],[NA in Training Hours Contract]], Table39[[#This Row],[Med Aide/Tech Hours Contract]])</f>
        <v>0</v>
      </c>
      <c r="AF14" s="4">
        <f>Table39[[#This Row],[CNA/NA/Med Aide Contract Hours]]/Table39[[#This Row],[Total CNA, NA in Training, Med Aide/Tech Hours]]</f>
        <v>0</v>
      </c>
      <c r="AG14" s="3">
        <v>316.95855555555556</v>
      </c>
      <c r="AH14" s="3">
        <v>0</v>
      </c>
      <c r="AI14" s="4">
        <f>Table39[[#This Row],[CNA Hours Contract]]/Table39[[#This Row],[CNA Hours]]</f>
        <v>0</v>
      </c>
      <c r="AJ14" s="3">
        <v>0</v>
      </c>
      <c r="AK14" s="3">
        <v>0</v>
      </c>
      <c r="AL14" s="4">
        <v>0</v>
      </c>
      <c r="AM14" s="3">
        <v>0</v>
      </c>
      <c r="AN14" s="3">
        <v>0</v>
      </c>
      <c r="AO14" s="4">
        <v>0</v>
      </c>
      <c r="AP14" s="1" t="s">
        <v>12</v>
      </c>
      <c r="AQ14" s="1">
        <v>1</v>
      </c>
    </row>
    <row r="15" spans="1:43" x14ac:dyDescent="0.2">
      <c r="A15" s="1" t="s">
        <v>208</v>
      </c>
      <c r="B15" s="1" t="s">
        <v>222</v>
      </c>
      <c r="C15" s="1" t="s">
        <v>436</v>
      </c>
      <c r="D15" s="1" t="s">
        <v>518</v>
      </c>
      <c r="E15" s="3">
        <v>99.12222222222222</v>
      </c>
      <c r="F15" s="3">
        <f t="shared" si="2"/>
        <v>357.53055555555557</v>
      </c>
      <c r="G15" s="3">
        <f>SUM(Table39[[#This Row],[RN Hours Contract (W/ Admin, DON)]], Table39[[#This Row],[LPN Contract Hours (w/ Admin)]], Table39[[#This Row],[CNA/NA/Med Aide Contract Hours]])</f>
        <v>0.16666666666666666</v>
      </c>
      <c r="H15" s="4">
        <f>Table39[[#This Row],[Total Contract Hours]]/Table39[[#This Row],[Total Hours Nurse Staffing]]</f>
        <v>4.6616062341214035E-4</v>
      </c>
      <c r="I15" s="3">
        <f>SUM(Table39[[#This Row],[RN Hours]], Table39[[#This Row],[RN Admin Hours]], Table39[[#This Row],[RN DON Hours]])</f>
        <v>47.50277777777778</v>
      </c>
      <c r="J15" s="3">
        <f t="shared" si="0"/>
        <v>0.16666666666666666</v>
      </c>
      <c r="K15" s="4">
        <f>Table39[[#This Row],[RN Hours Contract (W/ Admin, DON)]]/Table39[[#This Row],[RN Hours (w/ Admin, DON)]]</f>
        <v>3.5085667504824274E-3</v>
      </c>
      <c r="L15" s="3">
        <v>35.24722222222222</v>
      </c>
      <c r="M15" s="3">
        <v>0</v>
      </c>
      <c r="N15" s="4">
        <f>Table39[[#This Row],[RN Hours Contract]]/Table39[[#This Row],[RN Hours]]</f>
        <v>0</v>
      </c>
      <c r="O15" s="3">
        <v>7.2777777777777777</v>
      </c>
      <c r="P15" s="3">
        <v>0.16666666666666666</v>
      </c>
      <c r="Q15" s="4">
        <f>Table39[[#This Row],[RN Admin Hours Contract]]/Table39[[#This Row],[RN Admin Hours]]</f>
        <v>2.2900763358778626E-2</v>
      </c>
      <c r="R15" s="3">
        <v>4.9777777777777779</v>
      </c>
      <c r="S15" s="3">
        <v>0</v>
      </c>
      <c r="T15" s="4">
        <f>Table39[[#This Row],[RN DON Hours Contract]]/Table39[[#This Row],[RN DON Hours]]</f>
        <v>0</v>
      </c>
      <c r="U15" s="3">
        <f>SUM(Table39[[#This Row],[LPN Hours]], Table39[[#This Row],[LPN Admin Hours]])</f>
        <v>90.097222222222214</v>
      </c>
      <c r="V15" s="3">
        <f>Table39[[#This Row],[LPN Hours Contract]]+Table39[[#This Row],[LPN Admin Hours Contract]]</f>
        <v>0</v>
      </c>
      <c r="W15" s="4">
        <f t="shared" si="1"/>
        <v>0</v>
      </c>
      <c r="X15" s="3">
        <v>82.566666666666663</v>
      </c>
      <c r="Y15" s="3">
        <v>0</v>
      </c>
      <c r="Z15" s="4">
        <f>Table39[[#This Row],[LPN Hours Contract]]/Table39[[#This Row],[LPN Hours]]</f>
        <v>0</v>
      </c>
      <c r="AA15" s="3">
        <v>7.5305555555555559</v>
      </c>
      <c r="AB15" s="3">
        <v>0</v>
      </c>
      <c r="AC15" s="4">
        <f>Table39[[#This Row],[LPN Admin Hours Contract]]/Table39[[#This Row],[LPN Admin Hours]]</f>
        <v>0</v>
      </c>
      <c r="AD15" s="3">
        <f>SUM(Table39[[#This Row],[CNA Hours]], Table39[[#This Row],[NA in Training Hours]], Table39[[#This Row],[Med Aide/Tech Hours]])</f>
        <v>219.93055555555554</v>
      </c>
      <c r="AE15" s="3">
        <f>SUM(Table39[[#This Row],[CNA Hours Contract]], Table39[[#This Row],[NA in Training Hours Contract]], Table39[[#This Row],[Med Aide/Tech Hours Contract]])</f>
        <v>0</v>
      </c>
      <c r="AF15" s="4">
        <f>Table39[[#This Row],[CNA/NA/Med Aide Contract Hours]]/Table39[[#This Row],[Total CNA, NA in Training, Med Aide/Tech Hours]]</f>
        <v>0</v>
      </c>
      <c r="AG15" s="3">
        <v>219.93055555555554</v>
      </c>
      <c r="AH15" s="3">
        <v>0</v>
      </c>
      <c r="AI15" s="4">
        <f>Table39[[#This Row],[CNA Hours Contract]]/Table39[[#This Row],[CNA Hours]]</f>
        <v>0</v>
      </c>
      <c r="AJ15" s="3">
        <v>0</v>
      </c>
      <c r="AK15" s="3">
        <v>0</v>
      </c>
      <c r="AL15" s="4">
        <v>0</v>
      </c>
      <c r="AM15" s="3">
        <v>0</v>
      </c>
      <c r="AN15" s="3">
        <v>0</v>
      </c>
      <c r="AO15" s="4">
        <v>0</v>
      </c>
      <c r="AP15" s="1" t="s">
        <v>13</v>
      </c>
      <c r="AQ15" s="1">
        <v>1</v>
      </c>
    </row>
    <row r="16" spans="1:43" x14ac:dyDescent="0.2">
      <c r="A16" s="1" t="s">
        <v>208</v>
      </c>
      <c r="B16" s="1" t="s">
        <v>223</v>
      </c>
      <c r="C16" s="1" t="s">
        <v>437</v>
      </c>
      <c r="D16" s="1" t="s">
        <v>516</v>
      </c>
      <c r="E16" s="3">
        <v>47.711111111111109</v>
      </c>
      <c r="F16" s="3">
        <f t="shared" si="2"/>
        <v>210.25555555555553</v>
      </c>
      <c r="G16" s="3">
        <f>SUM(Table39[[#This Row],[RN Hours Contract (W/ Admin, DON)]], Table39[[#This Row],[LPN Contract Hours (w/ Admin)]], Table39[[#This Row],[CNA/NA/Med Aide Contract Hours]])</f>
        <v>0</v>
      </c>
      <c r="H16" s="4">
        <f>Table39[[#This Row],[Total Contract Hours]]/Table39[[#This Row],[Total Hours Nurse Staffing]]</f>
        <v>0</v>
      </c>
      <c r="I16" s="3">
        <f>SUM(Table39[[#This Row],[RN Hours]], Table39[[#This Row],[RN Admin Hours]], Table39[[#This Row],[RN DON Hours]])</f>
        <v>34.975000000000001</v>
      </c>
      <c r="J16" s="3">
        <f t="shared" si="0"/>
        <v>0</v>
      </c>
      <c r="K16" s="4">
        <f>Table39[[#This Row],[RN Hours Contract (W/ Admin, DON)]]/Table39[[#This Row],[RN Hours (w/ Admin, DON)]]</f>
        <v>0</v>
      </c>
      <c r="L16" s="3">
        <v>25.497222222222224</v>
      </c>
      <c r="M16" s="3">
        <v>0</v>
      </c>
      <c r="N16" s="4">
        <f>Table39[[#This Row],[RN Hours Contract]]/Table39[[#This Row],[RN Hours]]</f>
        <v>0</v>
      </c>
      <c r="O16" s="3">
        <v>4.7666666666666666</v>
      </c>
      <c r="P16" s="3">
        <v>0</v>
      </c>
      <c r="Q16" s="4">
        <f>Table39[[#This Row],[RN Admin Hours Contract]]/Table39[[#This Row],[RN Admin Hours]]</f>
        <v>0</v>
      </c>
      <c r="R16" s="3">
        <v>4.7111111111111112</v>
      </c>
      <c r="S16" s="3">
        <v>0</v>
      </c>
      <c r="T16" s="4">
        <f>Table39[[#This Row],[RN DON Hours Contract]]/Table39[[#This Row],[RN DON Hours]]</f>
        <v>0</v>
      </c>
      <c r="U16" s="3">
        <f>SUM(Table39[[#This Row],[LPN Hours]], Table39[[#This Row],[LPN Admin Hours]])</f>
        <v>58.947222222222223</v>
      </c>
      <c r="V16" s="3">
        <f>Table39[[#This Row],[LPN Hours Contract]]+Table39[[#This Row],[LPN Admin Hours Contract]]</f>
        <v>0</v>
      </c>
      <c r="W16" s="4">
        <f t="shared" si="1"/>
        <v>0</v>
      </c>
      <c r="X16" s="3">
        <v>58.947222222222223</v>
      </c>
      <c r="Y16" s="3">
        <v>0</v>
      </c>
      <c r="Z16" s="4">
        <f>Table39[[#This Row],[LPN Hours Contract]]/Table39[[#This Row],[LPN Hours]]</f>
        <v>0</v>
      </c>
      <c r="AA16" s="3">
        <v>0</v>
      </c>
      <c r="AB16" s="3">
        <v>0</v>
      </c>
      <c r="AC16" s="4">
        <v>0</v>
      </c>
      <c r="AD16" s="3">
        <f>SUM(Table39[[#This Row],[CNA Hours]], Table39[[#This Row],[NA in Training Hours]], Table39[[#This Row],[Med Aide/Tech Hours]])</f>
        <v>116.33333333333333</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116.33333333333333</v>
      </c>
      <c r="AH16" s="3">
        <v>0</v>
      </c>
      <c r="AI16" s="4">
        <f>Table39[[#This Row],[CNA Hours Contract]]/Table39[[#This Row],[CNA Hours]]</f>
        <v>0</v>
      </c>
      <c r="AJ16" s="3">
        <v>0</v>
      </c>
      <c r="AK16" s="3">
        <v>0</v>
      </c>
      <c r="AL16" s="4">
        <v>0</v>
      </c>
      <c r="AM16" s="3">
        <v>0</v>
      </c>
      <c r="AN16" s="3">
        <v>0</v>
      </c>
      <c r="AO16" s="4">
        <v>0</v>
      </c>
      <c r="AP16" s="1" t="s">
        <v>14</v>
      </c>
      <c r="AQ16" s="1">
        <v>1</v>
      </c>
    </row>
    <row r="17" spans="1:43" x14ac:dyDescent="0.2">
      <c r="A17" s="1" t="s">
        <v>208</v>
      </c>
      <c r="B17" s="1" t="s">
        <v>224</v>
      </c>
      <c r="C17" s="1" t="s">
        <v>438</v>
      </c>
      <c r="D17" s="1" t="s">
        <v>519</v>
      </c>
      <c r="E17" s="3">
        <v>61.68888888888889</v>
      </c>
      <c r="F17" s="3">
        <f t="shared" si="2"/>
        <v>179.44444444444446</v>
      </c>
      <c r="G17" s="3">
        <f>SUM(Table39[[#This Row],[RN Hours Contract (W/ Admin, DON)]], Table39[[#This Row],[LPN Contract Hours (w/ Admin)]], Table39[[#This Row],[CNA/NA/Med Aide Contract Hours]])</f>
        <v>8.3333333333333329E-2</v>
      </c>
      <c r="H17" s="4">
        <f>Table39[[#This Row],[Total Contract Hours]]/Table39[[#This Row],[Total Hours Nurse Staffing]]</f>
        <v>4.6439628482972128E-4</v>
      </c>
      <c r="I17" s="3">
        <f>SUM(Table39[[#This Row],[RN Hours]], Table39[[#This Row],[RN Admin Hours]], Table39[[#This Row],[RN DON Hours]])</f>
        <v>36</v>
      </c>
      <c r="J17" s="3">
        <f t="shared" si="0"/>
        <v>8.3333333333333329E-2</v>
      </c>
      <c r="K17" s="4">
        <f>Table39[[#This Row],[RN Hours Contract (W/ Admin, DON)]]/Table39[[#This Row],[RN Hours (w/ Admin, DON)]]</f>
        <v>2.3148148148148147E-3</v>
      </c>
      <c r="L17" s="3">
        <v>21.205555555555556</v>
      </c>
      <c r="M17" s="3">
        <v>0</v>
      </c>
      <c r="N17" s="4">
        <f>Table39[[#This Row],[RN Hours Contract]]/Table39[[#This Row],[RN Hours]]</f>
        <v>0</v>
      </c>
      <c r="O17" s="3">
        <v>9.2833333333333332</v>
      </c>
      <c r="P17" s="3">
        <v>8.3333333333333329E-2</v>
      </c>
      <c r="Q17" s="4">
        <f>Table39[[#This Row],[RN Admin Hours Contract]]/Table39[[#This Row],[RN Admin Hours]]</f>
        <v>8.9766606822262122E-3</v>
      </c>
      <c r="R17" s="3">
        <v>5.5111111111111111</v>
      </c>
      <c r="S17" s="3">
        <v>0</v>
      </c>
      <c r="T17" s="4">
        <f>Table39[[#This Row],[RN DON Hours Contract]]/Table39[[#This Row],[RN DON Hours]]</f>
        <v>0</v>
      </c>
      <c r="U17" s="3">
        <f>SUM(Table39[[#This Row],[LPN Hours]], Table39[[#This Row],[LPN Admin Hours]])</f>
        <v>38.577777777777776</v>
      </c>
      <c r="V17" s="3">
        <f>Table39[[#This Row],[LPN Hours Contract]]+Table39[[#This Row],[LPN Admin Hours Contract]]</f>
        <v>0</v>
      </c>
      <c r="W17" s="4">
        <f t="shared" si="1"/>
        <v>0</v>
      </c>
      <c r="X17" s="3">
        <v>38.577777777777776</v>
      </c>
      <c r="Y17" s="3">
        <v>0</v>
      </c>
      <c r="Z17" s="4">
        <f>Table39[[#This Row],[LPN Hours Contract]]/Table39[[#This Row],[LPN Hours]]</f>
        <v>0</v>
      </c>
      <c r="AA17" s="3">
        <v>0</v>
      </c>
      <c r="AB17" s="3">
        <v>0</v>
      </c>
      <c r="AC17" s="4">
        <v>0</v>
      </c>
      <c r="AD17" s="3">
        <f>SUM(Table39[[#This Row],[CNA Hours]], Table39[[#This Row],[NA in Training Hours]], Table39[[#This Row],[Med Aide/Tech Hours]])</f>
        <v>104.86666666666666</v>
      </c>
      <c r="AE17" s="3">
        <f>SUM(Table39[[#This Row],[CNA Hours Contract]], Table39[[#This Row],[NA in Training Hours Contract]], Table39[[#This Row],[Med Aide/Tech Hours Contract]])</f>
        <v>0</v>
      </c>
      <c r="AF17" s="4">
        <f>Table39[[#This Row],[CNA/NA/Med Aide Contract Hours]]/Table39[[#This Row],[Total CNA, NA in Training, Med Aide/Tech Hours]]</f>
        <v>0</v>
      </c>
      <c r="AG17" s="3">
        <v>94.547222222222217</v>
      </c>
      <c r="AH17" s="3">
        <v>0</v>
      </c>
      <c r="AI17" s="4">
        <f>Table39[[#This Row],[CNA Hours Contract]]/Table39[[#This Row],[CNA Hours]]</f>
        <v>0</v>
      </c>
      <c r="AJ17" s="3">
        <v>10.319444444444445</v>
      </c>
      <c r="AK17" s="3">
        <v>0</v>
      </c>
      <c r="AL17" s="4">
        <f>Table39[[#This Row],[NA in Training Hours Contract]]/Table39[[#This Row],[NA in Training Hours]]</f>
        <v>0</v>
      </c>
      <c r="AM17" s="3">
        <v>0</v>
      </c>
      <c r="AN17" s="3">
        <v>0</v>
      </c>
      <c r="AO17" s="4">
        <v>0</v>
      </c>
      <c r="AP17" s="1" t="s">
        <v>15</v>
      </c>
      <c r="AQ17" s="1">
        <v>1</v>
      </c>
    </row>
    <row r="18" spans="1:43" x14ac:dyDescent="0.2">
      <c r="A18" s="1" t="s">
        <v>208</v>
      </c>
      <c r="B18" s="1" t="s">
        <v>225</v>
      </c>
      <c r="C18" s="1" t="s">
        <v>430</v>
      </c>
      <c r="D18" s="1" t="s">
        <v>516</v>
      </c>
      <c r="E18" s="3">
        <v>50.666666666666664</v>
      </c>
      <c r="F18" s="3">
        <f t="shared" si="2"/>
        <v>246.4</v>
      </c>
      <c r="G18" s="3">
        <f>SUM(Table39[[#This Row],[RN Hours Contract (W/ Admin, DON)]], Table39[[#This Row],[LPN Contract Hours (w/ Admin)]], Table39[[#This Row],[CNA/NA/Med Aide Contract Hours]])</f>
        <v>0</v>
      </c>
      <c r="H18" s="4">
        <f>Table39[[#This Row],[Total Contract Hours]]/Table39[[#This Row],[Total Hours Nurse Staffing]]</f>
        <v>0</v>
      </c>
      <c r="I18" s="3">
        <f>SUM(Table39[[#This Row],[RN Hours]], Table39[[#This Row],[RN Admin Hours]], Table39[[#This Row],[RN DON Hours]])</f>
        <v>59.891666666666666</v>
      </c>
      <c r="J18" s="3">
        <f t="shared" si="0"/>
        <v>0</v>
      </c>
      <c r="K18" s="4">
        <f>Table39[[#This Row],[RN Hours Contract (W/ Admin, DON)]]/Table39[[#This Row],[RN Hours (w/ Admin, DON)]]</f>
        <v>0</v>
      </c>
      <c r="L18" s="3">
        <v>44.930555555555557</v>
      </c>
      <c r="M18" s="3">
        <v>0</v>
      </c>
      <c r="N18" s="4">
        <f>Table39[[#This Row],[RN Hours Contract]]/Table39[[#This Row],[RN Hours]]</f>
        <v>0</v>
      </c>
      <c r="O18" s="3">
        <v>8.0500000000000007</v>
      </c>
      <c r="P18" s="3">
        <v>0</v>
      </c>
      <c r="Q18" s="4">
        <f>Table39[[#This Row],[RN Admin Hours Contract]]/Table39[[#This Row],[RN Admin Hours]]</f>
        <v>0</v>
      </c>
      <c r="R18" s="3">
        <v>6.9111111111111114</v>
      </c>
      <c r="S18" s="3">
        <v>0</v>
      </c>
      <c r="T18" s="4">
        <f>Table39[[#This Row],[RN DON Hours Contract]]/Table39[[#This Row],[RN DON Hours]]</f>
        <v>0</v>
      </c>
      <c r="U18" s="3">
        <f>SUM(Table39[[#This Row],[LPN Hours]], Table39[[#This Row],[LPN Admin Hours]])</f>
        <v>43.383333333333333</v>
      </c>
      <c r="V18" s="3">
        <f>Table39[[#This Row],[LPN Hours Contract]]+Table39[[#This Row],[LPN Admin Hours Contract]]</f>
        <v>0</v>
      </c>
      <c r="W18" s="4">
        <f t="shared" si="1"/>
        <v>0</v>
      </c>
      <c r="X18" s="3">
        <v>43.383333333333333</v>
      </c>
      <c r="Y18" s="3">
        <v>0</v>
      </c>
      <c r="Z18" s="4">
        <f>Table39[[#This Row],[LPN Hours Contract]]/Table39[[#This Row],[LPN Hours]]</f>
        <v>0</v>
      </c>
      <c r="AA18" s="3">
        <v>0</v>
      </c>
      <c r="AB18" s="3">
        <v>0</v>
      </c>
      <c r="AC18" s="4">
        <v>0</v>
      </c>
      <c r="AD18" s="3">
        <f>SUM(Table39[[#This Row],[CNA Hours]], Table39[[#This Row],[NA in Training Hours]], Table39[[#This Row],[Med Aide/Tech Hours]])</f>
        <v>143.125</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143.125</v>
      </c>
      <c r="AH18" s="3">
        <v>0</v>
      </c>
      <c r="AI18" s="4">
        <f>Table39[[#This Row],[CNA Hours Contract]]/Table39[[#This Row],[CNA Hours]]</f>
        <v>0</v>
      </c>
      <c r="AJ18" s="3">
        <v>0</v>
      </c>
      <c r="AK18" s="3">
        <v>0</v>
      </c>
      <c r="AL18" s="4">
        <v>0</v>
      </c>
      <c r="AM18" s="3">
        <v>0</v>
      </c>
      <c r="AN18" s="3">
        <v>0</v>
      </c>
      <c r="AO18" s="4">
        <v>0</v>
      </c>
      <c r="AP18" s="1" t="s">
        <v>16</v>
      </c>
      <c r="AQ18" s="1">
        <v>1</v>
      </c>
    </row>
    <row r="19" spans="1:43" x14ac:dyDescent="0.2">
      <c r="A19" s="1" t="s">
        <v>208</v>
      </c>
      <c r="B19" s="1" t="s">
        <v>226</v>
      </c>
      <c r="C19" s="1" t="s">
        <v>439</v>
      </c>
      <c r="D19" s="1" t="s">
        <v>520</v>
      </c>
      <c r="E19" s="3">
        <v>86.411111111111111</v>
      </c>
      <c r="F19" s="3">
        <f t="shared" si="2"/>
        <v>401.62366666666662</v>
      </c>
      <c r="G19" s="3">
        <f>SUM(Table39[[#This Row],[RN Hours Contract (W/ Admin, DON)]], Table39[[#This Row],[LPN Contract Hours (w/ Admin)]], Table39[[#This Row],[CNA/NA/Med Aide Contract Hours]])</f>
        <v>0</v>
      </c>
      <c r="H19" s="4">
        <f>Table39[[#This Row],[Total Contract Hours]]/Table39[[#This Row],[Total Hours Nurse Staffing]]</f>
        <v>0</v>
      </c>
      <c r="I19" s="3">
        <f>SUM(Table39[[#This Row],[RN Hours]], Table39[[#This Row],[RN Admin Hours]], Table39[[#This Row],[RN DON Hours]])</f>
        <v>95.12822222222222</v>
      </c>
      <c r="J19" s="3">
        <f t="shared" si="0"/>
        <v>0</v>
      </c>
      <c r="K19" s="4">
        <f>Table39[[#This Row],[RN Hours Contract (W/ Admin, DON)]]/Table39[[#This Row],[RN Hours (w/ Admin, DON)]]</f>
        <v>0</v>
      </c>
      <c r="L19" s="3">
        <v>80.807000000000002</v>
      </c>
      <c r="M19" s="3">
        <v>0</v>
      </c>
      <c r="N19" s="4">
        <f>Table39[[#This Row],[RN Hours Contract]]/Table39[[#This Row],[RN Hours]]</f>
        <v>0</v>
      </c>
      <c r="O19" s="3">
        <v>9.4878888888888877</v>
      </c>
      <c r="P19" s="3">
        <v>0</v>
      </c>
      <c r="Q19" s="4">
        <f>Table39[[#This Row],[RN Admin Hours Contract]]/Table39[[#This Row],[RN Admin Hours]]</f>
        <v>0</v>
      </c>
      <c r="R19" s="3">
        <v>4.833333333333333</v>
      </c>
      <c r="S19" s="3">
        <v>0</v>
      </c>
      <c r="T19" s="4">
        <f>Table39[[#This Row],[RN DON Hours Contract]]/Table39[[#This Row],[RN DON Hours]]</f>
        <v>0</v>
      </c>
      <c r="U19" s="3">
        <f>SUM(Table39[[#This Row],[LPN Hours]], Table39[[#This Row],[LPN Admin Hours]])</f>
        <v>67.181111111111107</v>
      </c>
      <c r="V19" s="3">
        <f>Table39[[#This Row],[LPN Hours Contract]]+Table39[[#This Row],[LPN Admin Hours Contract]]</f>
        <v>0</v>
      </c>
      <c r="W19" s="4">
        <f t="shared" si="1"/>
        <v>0</v>
      </c>
      <c r="X19" s="3">
        <v>67.181111111111107</v>
      </c>
      <c r="Y19" s="3">
        <v>0</v>
      </c>
      <c r="Z19" s="4">
        <f>Table39[[#This Row],[LPN Hours Contract]]/Table39[[#This Row],[LPN Hours]]</f>
        <v>0</v>
      </c>
      <c r="AA19" s="3">
        <v>0</v>
      </c>
      <c r="AB19" s="3">
        <v>0</v>
      </c>
      <c r="AC19" s="4">
        <v>0</v>
      </c>
      <c r="AD19" s="3">
        <f>SUM(Table39[[#This Row],[CNA Hours]], Table39[[#This Row],[NA in Training Hours]], Table39[[#This Row],[Med Aide/Tech Hours]])</f>
        <v>239.31433333333334</v>
      </c>
      <c r="AE19" s="3">
        <f>SUM(Table39[[#This Row],[CNA Hours Contract]], Table39[[#This Row],[NA in Training Hours Contract]], Table39[[#This Row],[Med Aide/Tech Hours Contract]])</f>
        <v>0</v>
      </c>
      <c r="AF19" s="4">
        <f>Table39[[#This Row],[CNA/NA/Med Aide Contract Hours]]/Table39[[#This Row],[Total CNA, NA in Training, Med Aide/Tech Hours]]</f>
        <v>0</v>
      </c>
      <c r="AG19" s="3">
        <v>239.31433333333334</v>
      </c>
      <c r="AH19" s="3">
        <v>0</v>
      </c>
      <c r="AI19" s="4">
        <f>Table39[[#This Row],[CNA Hours Contract]]/Table39[[#This Row],[CNA Hours]]</f>
        <v>0</v>
      </c>
      <c r="AJ19" s="3">
        <v>0</v>
      </c>
      <c r="AK19" s="3">
        <v>0</v>
      </c>
      <c r="AL19" s="4">
        <v>0</v>
      </c>
      <c r="AM19" s="3">
        <v>0</v>
      </c>
      <c r="AN19" s="3">
        <v>0</v>
      </c>
      <c r="AO19" s="4">
        <v>0</v>
      </c>
      <c r="AP19" s="1" t="s">
        <v>17</v>
      </c>
      <c r="AQ19" s="1">
        <v>1</v>
      </c>
    </row>
    <row r="20" spans="1:43" x14ac:dyDescent="0.2">
      <c r="A20" s="1" t="s">
        <v>208</v>
      </c>
      <c r="B20" s="1" t="s">
        <v>227</v>
      </c>
      <c r="C20" s="1" t="s">
        <v>440</v>
      </c>
      <c r="D20" s="1" t="s">
        <v>521</v>
      </c>
      <c r="E20" s="3">
        <v>78.8</v>
      </c>
      <c r="F20" s="3">
        <f t="shared" si="2"/>
        <v>278.32455555555555</v>
      </c>
      <c r="G20" s="3">
        <f>SUM(Table39[[#This Row],[RN Hours Contract (W/ Admin, DON)]], Table39[[#This Row],[LPN Contract Hours (w/ Admin)]], Table39[[#This Row],[CNA/NA/Med Aide Contract Hours]])</f>
        <v>0.17777777777777778</v>
      </c>
      <c r="H20" s="4">
        <f>Table39[[#This Row],[Total Contract Hours]]/Table39[[#This Row],[Total Hours Nurse Staffing]]</f>
        <v>6.3874269887154134E-4</v>
      </c>
      <c r="I20" s="3">
        <f>SUM(Table39[[#This Row],[RN Hours]], Table39[[#This Row],[RN Admin Hours]], Table39[[#This Row],[RN DON Hours]])</f>
        <v>55.287777777777777</v>
      </c>
      <c r="J20" s="3">
        <f t="shared" si="0"/>
        <v>0.17777777777777778</v>
      </c>
      <c r="K20" s="4">
        <f>Table39[[#This Row],[RN Hours Contract (W/ Admin, DON)]]/Table39[[#This Row],[RN Hours (w/ Admin, DON)]]</f>
        <v>3.215498703752085E-3</v>
      </c>
      <c r="L20" s="3">
        <v>36.671111111111109</v>
      </c>
      <c r="M20" s="3">
        <v>0.17777777777777778</v>
      </c>
      <c r="N20" s="4">
        <f>Table39[[#This Row],[RN Hours Contract]]/Table39[[#This Row],[RN Hours]]</f>
        <v>4.8478972245788393E-3</v>
      </c>
      <c r="O20" s="3">
        <v>14.122222222222222</v>
      </c>
      <c r="P20" s="3">
        <v>0</v>
      </c>
      <c r="Q20" s="4">
        <f>Table39[[#This Row],[RN Admin Hours Contract]]/Table39[[#This Row],[RN Admin Hours]]</f>
        <v>0</v>
      </c>
      <c r="R20" s="3">
        <v>4.4944444444444445</v>
      </c>
      <c r="S20" s="3">
        <v>0</v>
      </c>
      <c r="T20" s="4">
        <f>Table39[[#This Row],[RN DON Hours Contract]]/Table39[[#This Row],[RN DON Hours]]</f>
        <v>0</v>
      </c>
      <c r="U20" s="3">
        <f>SUM(Table39[[#This Row],[LPN Hours]], Table39[[#This Row],[LPN Admin Hours]])</f>
        <v>57.533666666666662</v>
      </c>
      <c r="V20" s="3">
        <f>Table39[[#This Row],[LPN Hours Contract]]+Table39[[#This Row],[LPN Admin Hours Contract]]</f>
        <v>0</v>
      </c>
      <c r="W20" s="4">
        <f t="shared" si="1"/>
        <v>0</v>
      </c>
      <c r="X20" s="3">
        <v>57.533666666666662</v>
      </c>
      <c r="Y20" s="3">
        <v>0</v>
      </c>
      <c r="Z20" s="4">
        <f>Table39[[#This Row],[LPN Hours Contract]]/Table39[[#This Row],[LPN Hours]]</f>
        <v>0</v>
      </c>
      <c r="AA20" s="3">
        <v>0</v>
      </c>
      <c r="AB20" s="3">
        <v>0</v>
      </c>
      <c r="AC20" s="4">
        <v>0</v>
      </c>
      <c r="AD20" s="3">
        <f>SUM(Table39[[#This Row],[CNA Hours]], Table39[[#This Row],[NA in Training Hours]], Table39[[#This Row],[Med Aide/Tech Hours]])</f>
        <v>165.50311111111111</v>
      </c>
      <c r="AE20" s="3">
        <f>SUM(Table39[[#This Row],[CNA Hours Contract]], Table39[[#This Row],[NA in Training Hours Contract]], Table39[[#This Row],[Med Aide/Tech Hours Contract]])</f>
        <v>0</v>
      </c>
      <c r="AF20" s="4">
        <f>Table39[[#This Row],[CNA/NA/Med Aide Contract Hours]]/Table39[[#This Row],[Total CNA, NA in Training, Med Aide/Tech Hours]]</f>
        <v>0</v>
      </c>
      <c r="AG20" s="3">
        <v>165.50311111111111</v>
      </c>
      <c r="AH20" s="3">
        <v>0</v>
      </c>
      <c r="AI20" s="4">
        <f>Table39[[#This Row],[CNA Hours Contract]]/Table39[[#This Row],[CNA Hours]]</f>
        <v>0</v>
      </c>
      <c r="AJ20" s="3">
        <v>0</v>
      </c>
      <c r="AK20" s="3">
        <v>0</v>
      </c>
      <c r="AL20" s="4">
        <v>0</v>
      </c>
      <c r="AM20" s="3">
        <v>0</v>
      </c>
      <c r="AN20" s="3">
        <v>0</v>
      </c>
      <c r="AO20" s="4">
        <v>0</v>
      </c>
      <c r="AP20" s="1" t="s">
        <v>18</v>
      </c>
      <c r="AQ20" s="1">
        <v>1</v>
      </c>
    </row>
    <row r="21" spans="1:43" x14ac:dyDescent="0.2">
      <c r="A21" s="1" t="s">
        <v>208</v>
      </c>
      <c r="B21" s="1" t="s">
        <v>228</v>
      </c>
      <c r="C21" s="1" t="s">
        <v>441</v>
      </c>
      <c r="D21" s="1" t="s">
        <v>517</v>
      </c>
      <c r="E21" s="3">
        <v>104.77777777777777</v>
      </c>
      <c r="F21" s="3">
        <f t="shared" si="2"/>
        <v>465.59999999999997</v>
      </c>
      <c r="G21" s="3">
        <f>SUM(Table39[[#This Row],[RN Hours Contract (W/ Admin, DON)]], Table39[[#This Row],[LPN Contract Hours (w/ Admin)]], Table39[[#This Row],[CNA/NA/Med Aide Contract Hours]])</f>
        <v>0</v>
      </c>
      <c r="H21" s="4">
        <f>Table39[[#This Row],[Total Contract Hours]]/Table39[[#This Row],[Total Hours Nurse Staffing]]</f>
        <v>0</v>
      </c>
      <c r="I21" s="3">
        <f>SUM(Table39[[#This Row],[RN Hours]], Table39[[#This Row],[RN Admin Hours]], Table39[[#This Row],[RN DON Hours]])</f>
        <v>98.722222222222229</v>
      </c>
      <c r="J21" s="3">
        <f t="shared" si="0"/>
        <v>0</v>
      </c>
      <c r="K21" s="4">
        <f>Table39[[#This Row],[RN Hours Contract (W/ Admin, DON)]]/Table39[[#This Row],[RN Hours (w/ Admin, DON)]]</f>
        <v>0</v>
      </c>
      <c r="L21" s="3">
        <v>42.81388888888889</v>
      </c>
      <c r="M21" s="3">
        <v>0</v>
      </c>
      <c r="N21" s="4">
        <f>Table39[[#This Row],[RN Hours Contract]]/Table39[[#This Row],[RN Hours]]</f>
        <v>0</v>
      </c>
      <c r="O21" s="3">
        <v>50.783333333333331</v>
      </c>
      <c r="P21" s="3">
        <v>0</v>
      </c>
      <c r="Q21" s="4">
        <f>Table39[[#This Row],[RN Admin Hours Contract]]/Table39[[#This Row],[RN Admin Hours]]</f>
        <v>0</v>
      </c>
      <c r="R21" s="3">
        <v>5.125</v>
      </c>
      <c r="S21" s="3">
        <v>0</v>
      </c>
      <c r="T21" s="4">
        <f>Table39[[#This Row],[RN DON Hours Contract]]/Table39[[#This Row],[RN DON Hours]]</f>
        <v>0</v>
      </c>
      <c r="U21" s="3">
        <f>SUM(Table39[[#This Row],[LPN Hours]], Table39[[#This Row],[LPN Admin Hours]])</f>
        <v>90.208333333333329</v>
      </c>
      <c r="V21" s="3">
        <f>Table39[[#This Row],[LPN Hours Contract]]+Table39[[#This Row],[LPN Admin Hours Contract]]</f>
        <v>0</v>
      </c>
      <c r="W21" s="4">
        <f t="shared" si="1"/>
        <v>0</v>
      </c>
      <c r="X21" s="3">
        <v>90.208333333333329</v>
      </c>
      <c r="Y21" s="3">
        <v>0</v>
      </c>
      <c r="Z21" s="4">
        <f>Table39[[#This Row],[LPN Hours Contract]]/Table39[[#This Row],[LPN Hours]]</f>
        <v>0</v>
      </c>
      <c r="AA21" s="3">
        <v>0</v>
      </c>
      <c r="AB21" s="3">
        <v>0</v>
      </c>
      <c r="AC21" s="4">
        <v>0</v>
      </c>
      <c r="AD21" s="3">
        <f>SUM(Table39[[#This Row],[CNA Hours]], Table39[[#This Row],[NA in Training Hours]], Table39[[#This Row],[Med Aide/Tech Hours]])</f>
        <v>276.66944444444442</v>
      </c>
      <c r="AE21" s="3">
        <f>SUM(Table39[[#This Row],[CNA Hours Contract]], Table39[[#This Row],[NA in Training Hours Contract]], Table39[[#This Row],[Med Aide/Tech Hours Contract]])</f>
        <v>0</v>
      </c>
      <c r="AF21" s="4">
        <f>Table39[[#This Row],[CNA/NA/Med Aide Contract Hours]]/Table39[[#This Row],[Total CNA, NA in Training, Med Aide/Tech Hours]]</f>
        <v>0</v>
      </c>
      <c r="AG21" s="3">
        <v>276.66944444444442</v>
      </c>
      <c r="AH21" s="3">
        <v>0</v>
      </c>
      <c r="AI21" s="4">
        <f>Table39[[#This Row],[CNA Hours Contract]]/Table39[[#This Row],[CNA Hours]]</f>
        <v>0</v>
      </c>
      <c r="AJ21" s="3">
        <v>0</v>
      </c>
      <c r="AK21" s="3">
        <v>0</v>
      </c>
      <c r="AL21" s="4">
        <v>0</v>
      </c>
      <c r="AM21" s="3">
        <v>0</v>
      </c>
      <c r="AN21" s="3">
        <v>0</v>
      </c>
      <c r="AO21" s="4">
        <v>0</v>
      </c>
      <c r="AP21" s="1" t="s">
        <v>19</v>
      </c>
      <c r="AQ21" s="1">
        <v>1</v>
      </c>
    </row>
    <row r="22" spans="1:43" x14ac:dyDescent="0.2">
      <c r="A22" s="1" t="s">
        <v>208</v>
      </c>
      <c r="B22" s="1" t="s">
        <v>229</v>
      </c>
      <c r="C22" s="1" t="s">
        <v>442</v>
      </c>
      <c r="D22" s="1" t="s">
        <v>520</v>
      </c>
      <c r="E22" s="3">
        <v>45.944444444444443</v>
      </c>
      <c r="F22" s="3">
        <f t="shared" si="2"/>
        <v>178.381</v>
      </c>
      <c r="G22" s="3">
        <f>SUM(Table39[[#This Row],[RN Hours Contract (W/ Admin, DON)]], Table39[[#This Row],[LPN Contract Hours (w/ Admin)]], Table39[[#This Row],[CNA/NA/Med Aide Contract Hours]])</f>
        <v>0</v>
      </c>
      <c r="H22" s="4">
        <f>Table39[[#This Row],[Total Contract Hours]]/Table39[[#This Row],[Total Hours Nurse Staffing]]</f>
        <v>0</v>
      </c>
      <c r="I22" s="3">
        <f>SUM(Table39[[#This Row],[RN Hours]], Table39[[#This Row],[RN Admin Hours]], Table39[[#This Row],[RN DON Hours]])</f>
        <v>45.115333333333332</v>
      </c>
      <c r="J22" s="3">
        <f t="shared" si="0"/>
        <v>0</v>
      </c>
      <c r="K22" s="4">
        <f>Table39[[#This Row],[RN Hours Contract (W/ Admin, DON)]]/Table39[[#This Row],[RN Hours (w/ Admin, DON)]]</f>
        <v>0</v>
      </c>
      <c r="L22" s="3">
        <v>39.426444444444442</v>
      </c>
      <c r="M22" s="3">
        <v>0</v>
      </c>
      <c r="N22" s="4">
        <f>Table39[[#This Row],[RN Hours Contract]]/Table39[[#This Row],[RN Hours]]</f>
        <v>0</v>
      </c>
      <c r="O22" s="3">
        <v>0</v>
      </c>
      <c r="P22" s="3">
        <v>0</v>
      </c>
      <c r="Q22" s="4">
        <v>0</v>
      </c>
      <c r="R22" s="3">
        <v>5.6888888888888891</v>
      </c>
      <c r="S22" s="3">
        <v>0</v>
      </c>
      <c r="T22" s="4">
        <f>Table39[[#This Row],[RN DON Hours Contract]]/Table39[[#This Row],[RN DON Hours]]</f>
        <v>0</v>
      </c>
      <c r="U22" s="3">
        <f>SUM(Table39[[#This Row],[LPN Hours]], Table39[[#This Row],[LPN Admin Hours]])</f>
        <v>38.207000000000001</v>
      </c>
      <c r="V22" s="3">
        <f>Table39[[#This Row],[LPN Hours Contract]]+Table39[[#This Row],[LPN Admin Hours Contract]]</f>
        <v>0</v>
      </c>
      <c r="W22" s="4">
        <f t="shared" si="1"/>
        <v>0</v>
      </c>
      <c r="X22" s="3">
        <v>38.207000000000001</v>
      </c>
      <c r="Y22" s="3">
        <v>0</v>
      </c>
      <c r="Z22" s="4">
        <f>Table39[[#This Row],[LPN Hours Contract]]/Table39[[#This Row],[LPN Hours]]</f>
        <v>0</v>
      </c>
      <c r="AA22" s="3">
        <v>0</v>
      </c>
      <c r="AB22" s="3">
        <v>0</v>
      </c>
      <c r="AC22" s="4">
        <v>0</v>
      </c>
      <c r="AD22" s="3">
        <f>SUM(Table39[[#This Row],[CNA Hours]], Table39[[#This Row],[NA in Training Hours]], Table39[[#This Row],[Med Aide/Tech Hours]])</f>
        <v>95.058666666666667</v>
      </c>
      <c r="AE22" s="3">
        <f>SUM(Table39[[#This Row],[CNA Hours Contract]], Table39[[#This Row],[NA in Training Hours Contract]], Table39[[#This Row],[Med Aide/Tech Hours Contract]])</f>
        <v>0</v>
      </c>
      <c r="AF22" s="4">
        <f>Table39[[#This Row],[CNA/NA/Med Aide Contract Hours]]/Table39[[#This Row],[Total CNA, NA in Training, Med Aide/Tech Hours]]</f>
        <v>0</v>
      </c>
      <c r="AG22" s="3">
        <v>95.058666666666667</v>
      </c>
      <c r="AH22" s="3">
        <v>0</v>
      </c>
      <c r="AI22" s="4">
        <f>Table39[[#This Row],[CNA Hours Contract]]/Table39[[#This Row],[CNA Hours]]</f>
        <v>0</v>
      </c>
      <c r="AJ22" s="3">
        <v>0</v>
      </c>
      <c r="AK22" s="3">
        <v>0</v>
      </c>
      <c r="AL22" s="4">
        <v>0</v>
      </c>
      <c r="AM22" s="3">
        <v>0</v>
      </c>
      <c r="AN22" s="3">
        <v>0</v>
      </c>
      <c r="AO22" s="4">
        <v>0</v>
      </c>
      <c r="AP22" s="1" t="s">
        <v>20</v>
      </c>
      <c r="AQ22" s="1">
        <v>1</v>
      </c>
    </row>
    <row r="23" spans="1:43" x14ac:dyDescent="0.2">
      <c r="A23" s="1" t="s">
        <v>208</v>
      </c>
      <c r="B23" s="1" t="s">
        <v>230</v>
      </c>
      <c r="C23" s="1" t="s">
        <v>441</v>
      </c>
      <c r="D23" s="1" t="s">
        <v>517</v>
      </c>
      <c r="E23" s="3">
        <v>135.75555555555556</v>
      </c>
      <c r="F23" s="3">
        <f t="shared" si="2"/>
        <v>588.40555555555557</v>
      </c>
      <c r="G23" s="3">
        <f>SUM(Table39[[#This Row],[RN Hours Contract (W/ Admin, DON)]], Table39[[#This Row],[LPN Contract Hours (w/ Admin)]], Table39[[#This Row],[CNA/NA/Med Aide Contract Hours]])</f>
        <v>0</v>
      </c>
      <c r="H23" s="4">
        <f>Table39[[#This Row],[Total Contract Hours]]/Table39[[#This Row],[Total Hours Nurse Staffing]]</f>
        <v>0</v>
      </c>
      <c r="I23" s="3">
        <f>SUM(Table39[[#This Row],[RN Hours]], Table39[[#This Row],[RN Admin Hours]], Table39[[#This Row],[RN DON Hours]])</f>
        <v>114.09555555555555</v>
      </c>
      <c r="J23" s="3">
        <f t="shared" si="0"/>
        <v>0</v>
      </c>
      <c r="K23" s="4">
        <f>Table39[[#This Row],[RN Hours Contract (W/ Admin, DON)]]/Table39[[#This Row],[RN Hours (w/ Admin, DON)]]</f>
        <v>0</v>
      </c>
      <c r="L23" s="3">
        <v>98.053333333333327</v>
      </c>
      <c r="M23" s="3">
        <v>0</v>
      </c>
      <c r="N23" s="4">
        <f>Table39[[#This Row],[RN Hours Contract]]/Table39[[#This Row],[RN Hours]]</f>
        <v>0</v>
      </c>
      <c r="O23" s="3">
        <v>11.775555555555554</v>
      </c>
      <c r="P23" s="3">
        <v>0</v>
      </c>
      <c r="Q23" s="4">
        <f>Table39[[#This Row],[RN Admin Hours Contract]]/Table39[[#This Row],[RN Admin Hours]]</f>
        <v>0</v>
      </c>
      <c r="R23" s="3">
        <v>4.2666666666666666</v>
      </c>
      <c r="S23" s="3">
        <v>0</v>
      </c>
      <c r="T23" s="4">
        <f>Table39[[#This Row],[RN DON Hours Contract]]/Table39[[#This Row],[RN DON Hours]]</f>
        <v>0</v>
      </c>
      <c r="U23" s="3">
        <f>SUM(Table39[[#This Row],[LPN Hours]], Table39[[#This Row],[LPN Admin Hours]])</f>
        <v>131.21777777777777</v>
      </c>
      <c r="V23" s="3">
        <f>Table39[[#This Row],[LPN Hours Contract]]+Table39[[#This Row],[LPN Admin Hours Contract]]</f>
        <v>0</v>
      </c>
      <c r="W23" s="4">
        <f t="shared" si="1"/>
        <v>0</v>
      </c>
      <c r="X23" s="3">
        <v>131.21777777777777</v>
      </c>
      <c r="Y23" s="3">
        <v>0</v>
      </c>
      <c r="Z23" s="4">
        <f>Table39[[#This Row],[LPN Hours Contract]]/Table39[[#This Row],[LPN Hours]]</f>
        <v>0</v>
      </c>
      <c r="AA23" s="3">
        <v>0</v>
      </c>
      <c r="AB23" s="3">
        <v>0</v>
      </c>
      <c r="AC23" s="4">
        <v>0</v>
      </c>
      <c r="AD23" s="3">
        <f>SUM(Table39[[#This Row],[CNA Hours]], Table39[[#This Row],[NA in Training Hours]], Table39[[#This Row],[Med Aide/Tech Hours]])</f>
        <v>343.09222222222223</v>
      </c>
      <c r="AE23" s="3">
        <f>SUM(Table39[[#This Row],[CNA Hours Contract]], Table39[[#This Row],[NA in Training Hours Contract]], Table39[[#This Row],[Med Aide/Tech Hours Contract]])</f>
        <v>0</v>
      </c>
      <c r="AF23" s="4">
        <f>Table39[[#This Row],[CNA/NA/Med Aide Contract Hours]]/Table39[[#This Row],[Total CNA, NA in Training, Med Aide/Tech Hours]]</f>
        <v>0</v>
      </c>
      <c r="AG23" s="3">
        <v>343.09222222222223</v>
      </c>
      <c r="AH23" s="3">
        <v>0</v>
      </c>
      <c r="AI23" s="4">
        <f>Table39[[#This Row],[CNA Hours Contract]]/Table39[[#This Row],[CNA Hours]]</f>
        <v>0</v>
      </c>
      <c r="AJ23" s="3">
        <v>0</v>
      </c>
      <c r="AK23" s="3">
        <v>0</v>
      </c>
      <c r="AL23" s="4">
        <v>0</v>
      </c>
      <c r="AM23" s="3">
        <v>0</v>
      </c>
      <c r="AN23" s="3">
        <v>0</v>
      </c>
      <c r="AO23" s="4">
        <v>0</v>
      </c>
      <c r="AP23" s="1" t="s">
        <v>21</v>
      </c>
      <c r="AQ23" s="1">
        <v>1</v>
      </c>
    </row>
    <row r="24" spans="1:43" x14ac:dyDescent="0.2">
      <c r="A24" s="1" t="s">
        <v>208</v>
      </c>
      <c r="B24" s="1" t="s">
        <v>231</v>
      </c>
      <c r="C24" s="1" t="s">
        <v>443</v>
      </c>
      <c r="D24" s="1" t="s">
        <v>519</v>
      </c>
      <c r="E24" s="3">
        <v>50.288888888888891</v>
      </c>
      <c r="F24" s="3">
        <f t="shared" si="2"/>
        <v>148.38888888888889</v>
      </c>
      <c r="G24" s="3">
        <f>SUM(Table39[[#This Row],[RN Hours Contract (W/ Admin, DON)]], Table39[[#This Row],[LPN Contract Hours (w/ Admin)]], Table39[[#This Row],[CNA/NA/Med Aide Contract Hours]])</f>
        <v>0.41666666666666669</v>
      </c>
      <c r="H24" s="4">
        <f>Table39[[#This Row],[Total Contract Hours]]/Table39[[#This Row],[Total Hours Nurse Staffing]]</f>
        <v>2.8079371022089105E-3</v>
      </c>
      <c r="I24" s="3">
        <f>SUM(Table39[[#This Row],[RN Hours]], Table39[[#This Row],[RN Admin Hours]], Table39[[#This Row],[RN DON Hours]])</f>
        <v>35.591666666666669</v>
      </c>
      <c r="J24" s="3">
        <f t="shared" si="0"/>
        <v>0.41666666666666669</v>
      </c>
      <c r="K24" s="4">
        <f>Table39[[#This Row],[RN Hours Contract (W/ Admin, DON)]]/Table39[[#This Row],[RN Hours (w/ Admin, DON)]]</f>
        <v>1.1706860220088973E-2</v>
      </c>
      <c r="L24" s="3">
        <v>28.732777777777777</v>
      </c>
      <c r="M24" s="3">
        <v>0.41666666666666669</v>
      </c>
      <c r="N24" s="4">
        <f>Table39[[#This Row],[RN Hours Contract]]/Table39[[#This Row],[RN Hours]]</f>
        <v>1.4501440476420659E-2</v>
      </c>
      <c r="O24" s="3">
        <v>1.7144444444444447</v>
      </c>
      <c r="P24" s="3">
        <v>0</v>
      </c>
      <c r="Q24" s="4">
        <f>Table39[[#This Row],[RN Admin Hours Contract]]/Table39[[#This Row],[RN Admin Hours]]</f>
        <v>0</v>
      </c>
      <c r="R24" s="3">
        <v>5.1444444444444448</v>
      </c>
      <c r="S24" s="3">
        <v>0</v>
      </c>
      <c r="T24" s="4">
        <f>Table39[[#This Row],[RN DON Hours Contract]]/Table39[[#This Row],[RN DON Hours]]</f>
        <v>0</v>
      </c>
      <c r="U24" s="3">
        <f>SUM(Table39[[#This Row],[LPN Hours]], Table39[[#This Row],[LPN Admin Hours]])</f>
        <v>24.56111111111111</v>
      </c>
      <c r="V24" s="3">
        <f>Table39[[#This Row],[LPN Hours Contract]]+Table39[[#This Row],[LPN Admin Hours Contract]]</f>
        <v>0</v>
      </c>
      <c r="W24" s="4">
        <f t="shared" si="1"/>
        <v>0</v>
      </c>
      <c r="X24" s="3">
        <v>19.638888888888889</v>
      </c>
      <c r="Y24" s="3">
        <v>0</v>
      </c>
      <c r="Z24" s="4">
        <f>Table39[[#This Row],[LPN Hours Contract]]/Table39[[#This Row],[LPN Hours]]</f>
        <v>0</v>
      </c>
      <c r="AA24" s="3">
        <v>4.9222222222222225</v>
      </c>
      <c r="AB24" s="3">
        <v>0</v>
      </c>
      <c r="AC24" s="4">
        <f>Table39[[#This Row],[LPN Admin Hours Contract]]/Table39[[#This Row],[LPN Admin Hours]]</f>
        <v>0</v>
      </c>
      <c r="AD24" s="3">
        <f>SUM(Table39[[#This Row],[CNA Hours]], Table39[[#This Row],[NA in Training Hours]], Table39[[#This Row],[Med Aide/Tech Hours]])</f>
        <v>88.2361111111111</v>
      </c>
      <c r="AE24" s="3">
        <f>SUM(Table39[[#This Row],[CNA Hours Contract]], Table39[[#This Row],[NA in Training Hours Contract]], Table39[[#This Row],[Med Aide/Tech Hours Contract]])</f>
        <v>0</v>
      </c>
      <c r="AF24" s="4">
        <f>Table39[[#This Row],[CNA/NA/Med Aide Contract Hours]]/Table39[[#This Row],[Total CNA, NA in Training, Med Aide/Tech Hours]]</f>
        <v>0</v>
      </c>
      <c r="AG24" s="3">
        <v>83.083333333333329</v>
      </c>
      <c r="AH24" s="3">
        <v>0</v>
      </c>
      <c r="AI24" s="4">
        <f>Table39[[#This Row],[CNA Hours Contract]]/Table39[[#This Row],[CNA Hours]]</f>
        <v>0</v>
      </c>
      <c r="AJ24" s="3">
        <v>5.1527777777777777</v>
      </c>
      <c r="AK24" s="3">
        <v>0</v>
      </c>
      <c r="AL24" s="4">
        <f>Table39[[#This Row],[NA in Training Hours Contract]]/Table39[[#This Row],[NA in Training Hours]]</f>
        <v>0</v>
      </c>
      <c r="AM24" s="3">
        <v>0</v>
      </c>
      <c r="AN24" s="3">
        <v>0</v>
      </c>
      <c r="AO24" s="4">
        <v>0</v>
      </c>
      <c r="AP24" s="1" t="s">
        <v>22</v>
      </c>
      <c r="AQ24" s="1">
        <v>1</v>
      </c>
    </row>
    <row r="25" spans="1:43" x14ac:dyDescent="0.2">
      <c r="A25" s="1" t="s">
        <v>208</v>
      </c>
      <c r="B25" s="1" t="s">
        <v>232</v>
      </c>
      <c r="C25" s="1" t="s">
        <v>444</v>
      </c>
      <c r="D25" s="1" t="s">
        <v>518</v>
      </c>
      <c r="E25" s="3">
        <v>41.588888888888889</v>
      </c>
      <c r="F25" s="3">
        <f t="shared" si="2"/>
        <v>157.03144444444445</v>
      </c>
      <c r="G25" s="3">
        <f>SUM(Table39[[#This Row],[RN Hours Contract (W/ Admin, DON)]], Table39[[#This Row],[LPN Contract Hours (w/ Admin)]], Table39[[#This Row],[CNA/NA/Med Aide Contract Hours]])</f>
        <v>5.6027777777777779</v>
      </c>
      <c r="H25" s="4">
        <f>Table39[[#This Row],[Total Contract Hours]]/Table39[[#This Row],[Total Hours Nurse Staffing]]</f>
        <v>3.5679336693358654E-2</v>
      </c>
      <c r="I25" s="3">
        <f>SUM(Table39[[#This Row],[RN Hours]], Table39[[#This Row],[RN Admin Hours]], Table39[[#This Row],[RN DON Hours]])</f>
        <v>31.810777777777776</v>
      </c>
      <c r="J25" s="3">
        <f t="shared" si="0"/>
        <v>4.4388888888888891</v>
      </c>
      <c r="K25" s="4">
        <f>Table39[[#This Row],[RN Hours Contract (W/ Admin, DON)]]/Table39[[#This Row],[RN Hours (w/ Admin, DON)]]</f>
        <v>0.13954040733923165</v>
      </c>
      <c r="L25" s="3">
        <v>14.157999999999999</v>
      </c>
      <c r="M25" s="3">
        <v>0.18611111111111112</v>
      </c>
      <c r="N25" s="4">
        <f>Table39[[#This Row],[RN Hours Contract]]/Table39[[#This Row],[RN Hours]]</f>
        <v>1.3145296730548886E-2</v>
      </c>
      <c r="O25" s="3">
        <v>14.816666666666666</v>
      </c>
      <c r="P25" s="3">
        <v>4.2527777777777782</v>
      </c>
      <c r="Q25" s="4">
        <f>Table39[[#This Row],[RN Admin Hours Contract]]/Table39[[#This Row],[RN Admin Hours]]</f>
        <v>0.28702662167229098</v>
      </c>
      <c r="R25" s="3">
        <v>2.8361111111111112</v>
      </c>
      <c r="S25" s="3">
        <v>0</v>
      </c>
      <c r="T25" s="4">
        <f>Table39[[#This Row],[RN DON Hours Contract]]/Table39[[#This Row],[RN DON Hours]]</f>
        <v>0</v>
      </c>
      <c r="U25" s="3">
        <f>SUM(Table39[[#This Row],[LPN Hours]], Table39[[#This Row],[LPN Admin Hours]])</f>
        <v>32.957666666666668</v>
      </c>
      <c r="V25" s="3">
        <f>Table39[[#This Row],[LPN Hours Contract]]+Table39[[#This Row],[LPN Admin Hours Contract]]</f>
        <v>0.45277777777777778</v>
      </c>
      <c r="W25" s="4">
        <f t="shared" si="1"/>
        <v>1.3738162423850123E-2</v>
      </c>
      <c r="X25" s="3">
        <v>0.45277777777777778</v>
      </c>
      <c r="Y25" s="3">
        <v>0.45277777777777778</v>
      </c>
      <c r="Z25" s="4">
        <f>Table39[[#This Row],[LPN Hours Contract]]/Table39[[#This Row],[LPN Hours]]</f>
        <v>1</v>
      </c>
      <c r="AA25" s="3">
        <v>32.504888888888892</v>
      </c>
      <c r="AB25" s="3">
        <v>0</v>
      </c>
      <c r="AC25" s="4">
        <f>Table39[[#This Row],[LPN Admin Hours Contract]]/Table39[[#This Row],[LPN Admin Hours]]</f>
        <v>0</v>
      </c>
      <c r="AD25" s="3">
        <f>SUM(Table39[[#This Row],[CNA Hours]], Table39[[#This Row],[NA in Training Hours]], Table39[[#This Row],[Med Aide/Tech Hours]])</f>
        <v>92.263000000000005</v>
      </c>
      <c r="AE25" s="3">
        <f>SUM(Table39[[#This Row],[CNA Hours Contract]], Table39[[#This Row],[NA in Training Hours Contract]], Table39[[#This Row],[Med Aide/Tech Hours Contract]])</f>
        <v>0.71111111111111114</v>
      </c>
      <c r="AF25" s="4">
        <f>Table39[[#This Row],[CNA/NA/Med Aide Contract Hours]]/Table39[[#This Row],[Total CNA, NA in Training, Med Aide/Tech Hours]]</f>
        <v>7.7074353870035779E-3</v>
      </c>
      <c r="AG25" s="3">
        <v>92.263000000000005</v>
      </c>
      <c r="AH25" s="3">
        <v>0.71111111111111114</v>
      </c>
      <c r="AI25" s="4">
        <f>Table39[[#This Row],[CNA Hours Contract]]/Table39[[#This Row],[CNA Hours]]</f>
        <v>7.7074353870035779E-3</v>
      </c>
      <c r="AJ25" s="3">
        <v>0</v>
      </c>
      <c r="AK25" s="3">
        <v>0</v>
      </c>
      <c r="AL25" s="4">
        <v>0</v>
      </c>
      <c r="AM25" s="3">
        <v>0</v>
      </c>
      <c r="AN25" s="3">
        <v>0</v>
      </c>
      <c r="AO25" s="4">
        <v>0</v>
      </c>
      <c r="AP25" s="1" t="s">
        <v>23</v>
      </c>
      <c r="AQ25" s="1">
        <v>1</v>
      </c>
    </row>
    <row r="26" spans="1:43" x14ac:dyDescent="0.2">
      <c r="A26" s="1" t="s">
        <v>208</v>
      </c>
      <c r="B26" s="1" t="s">
        <v>233</v>
      </c>
      <c r="C26" s="1" t="s">
        <v>445</v>
      </c>
      <c r="D26" s="1" t="s">
        <v>522</v>
      </c>
      <c r="E26" s="3">
        <v>65.188888888888883</v>
      </c>
      <c r="F26" s="3">
        <f t="shared" si="2"/>
        <v>248.36388888888888</v>
      </c>
      <c r="G26" s="3">
        <f>SUM(Table39[[#This Row],[RN Hours Contract (W/ Admin, DON)]], Table39[[#This Row],[LPN Contract Hours (w/ Admin)]], Table39[[#This Row],[CNA/NA/Med Aide Contract Hours]])</f>
        <v>12.383333333333335</v>
      </c>
      <c r="H26" s="4">
        <f>Table39[[#This Row],[Total Contract Hours]]/Table39[[#This Row],[Total Hours Nurse Staffing]]</f>
        <v>4.9859636957421356E-2</v>
      </c>
      <c r="I26" s="3">
        <f>SUM(Table39[[#This Row],[RN Hours]], Table39[[#This Row],[RN Admin Hours]], Table39[[#This Row],[RN DON Hours]])</f>
        <v>53.552777777777777</v>
      </c>
      <c r="J26" s="3">
        <f t="shared" si="0"/>
        <v>11.377777777777778</v>
      </c>
      <c r="K26" s="4">
        <f>Table39[[#This Row],[RN Hours Contract (W/ Admin, DON)]]/Table39[[#This Row],[RN Hours (w/ Admin, DON)]]</f>
        <v>0.21245915244566627</v>
      </c>
      <c r="L26" s="3">
        <v>15.738888888888889</v>
      </c>
      <c r="M26" s="3">
        <v>11.377777777777778</v>
      </c>
      <c r="N26" s="4">
        <f>Table39[[#This Row],[RN Hours Contract]]/Table39[[#This Row],[RN Hours]]</f>
        <v>0.7229085774797035</v>
      </c>
      <c r="O26" s="3">
        <v>35.325000000000003</v>
      </c>
      <c r="P26" s="3">
        <v>0</v>
      </c>
      <c r="Q26" s="4">
        <f>Table39[[#This Row],[RN Admin Hours Contract]]/Table39[[#This Row],[RN Admin Hours]]</f>
        <v>0</v>
      </c>
      <c r="R26" s="3">
        <v>2.4888888888888889</v>
      </c>
      <c r="S26" s="3">
        <v>0</v>
      </c>
      <c r="T26" s="4">
        <f>Table39[[#This Row],[RN DON Hours Contract]]/Table39[[#This Row],[RN DON Hours]]</f>
        <v>0</v>
      </c>
      <c r="U26" s="3">
        <f>SUM(Table39[[#This Row],[LPN Hours]], Table39[[#This Row],[LPN Admin Hours]])</f>
        <v>64.427777777777777</v>
      </c>
      <c r="V26" s="3">
        <f>Table39[[#This Row],[LPN Hours Contract]]+Table39[[#This Row],[LPN Admin Hours Contract]]</f>
        <v>0.67500000000000004</v>
      </c>
      <c r="W26" s="4">
        <f t="shared" si="1"/>
        <v>1.0476847460550142E-2</v>
      </c>
      <c r="X26" s="3">
        <v>58.916666666666664</v>
      </c>
      <c r="Y26" s="3">
        <v>0.67500000000000004</v>
      </c>
      <c r="Z26" s="4">
        <f>Table39[[#This Row],[LPN Hours Contract]]/Table39[[#This Row],[LPN Hours]]</f>
        <v>1.1456859971711458E-2</v>
      </c>
      <c r="AA26" s="3">
        <v>5.5111111111111111</v>
      </c>
      <c r="AB26" s="3">
        <v>0</v>
      </c>
      <c r="AC26" s="4">
        <f>Table39[[#This Row],[LPN Admin Hours Contract]]/Table39[[#This Row],[LPN Admin Hours]]</f>
        <v>0</v>
      </c>
      <c r="AD26" s="3">
        <f>SUM(Table39[[#This Row],[CNA Hours]], Table39[[#This Row],[NA in Training Hours]], Table39[[#This Row],[Med Aide/Tech Hours]])</f>
        <v>130.38333333333333</v>
      </c>
      <c r="AE26" s="3">
        <f>SUM(Table39[[#This Row],[CNA Hours Contract]], Table39[[#This Row],[NA in Training Hours Contract]], Table39[[#This Row],[Med Aide/Tech Hours Contract]])</f>
        <v>0.33055555555555555</v>
      </c>
      <c r="AF26" s="4">
        <f>Table39[[#This Row],[CNA/NA/Med Aide Contract Hours]]/Table39[[#This Row],[Total CNA, NA in Training, Med Aide/Tech Hours]]</f>
        <v>2.5352592781967701E-3</v>
      </c>
      <c r="AG26" s="3">
        <v>130.38333333333333</v>
      </c>
      <c r="AH26" s="3">
        <v>0.33055555555555555</v>
      </c>
      <c r="AI26" s="4">
        <f>Table39[[#This Row],[CNA Hours Contract]]/Table39[[#This Row],[CNA Hours]]</f>
        <v>2.5352592781967701E-3</v>
      </c>
      <c r="AJ26" s="3">
        <v>0</v>
      </c>
      <c r="AK26" s="3">
        <v>0</v>
      </c>
      <c r="AL26" s="4">
        <v>0</v>
      </c>
      <c r="AM26" s="3">
        <v>0</v>
      </c>
      <c r="AN26" s="3">
        <v>0</v>
      </c>
      <c r="AO26" s="4">
        <v>0</v>
      </c>
      <c r="AP26" s="1" t="s">
        <v>24</v>
      </c>
      <c r="AQ26" s="1">
        <v>1</v>
      </c>
    </row>
    <row r="27" spans="1:43" x14ac:dyDescent="0.2">
      <c r="A27" s="1" t="s">
        <v>208</v>
      </c>
      <c r="B27" s="1" t="s">
        <v>234</v>
      </c>
      <c r="C27" s="1" t="s">
        <v>443</v>
      </c>
      <c r="D27" s="1" t="s">
        <v>519</v>
      </c>
      <c r="E27" s="3">
        <v>114.48888888888889</v>
      </c>
      <c r="F27" s="3">
        <f t="shared" si="2"/>
        <v>355.35</v>
      </c>
      <c r="G27" s="3">
        <f>SUM(Table39[[#This Row],[RN Hours Contract (W/ Admin, DON)]], Table39[[#This Row],[LPN Contract Hours (w/ Admin)]], Table39[[#This Row],[CNA/NA/Med Aide Contract Hours]])</f>
        <v>70.044444444444437</v>
      </c>
      <c r="H27" s="4">
        <f>Table39[[#This Row],[Total Contract Hours]]/Table39[[#This Row],[Total Hours Nurse Staffing]]</f>
        <v>0.19711395650610505</v>
      </c>
      <c r="I27" s="3">
        <f>SUM(Table39[[#This Row],[RN Hours]], Table39[[#This Row],[RN Admin Hours]], Table39[[#This Row],[RN DON Hours]])</f>
        <v>40.508333333333333</v>
      </c>
      <c r="J27" s="3">
        <f t="shared" si="0"/>
        <v>10.488888888888889</v>
      </c>
      <c r="K27" s="4">
        <f>Table39[[#This Row],[RN Hours Contract (W/ Admin, DON)]]/Table39[[#This Row],[RN Hours (w/ Admin, DON)]]</f>
        <v>0.25893163272303366</v>
      </c>
      <c r="L27" s="3">
        <v>20.088888888888889</v>
      </c>
      <c r="M27" s="3">
        <v>10.488888888888889</v>
      </c>
      <c r="N27" s="4">
        <f>Table39[[#This Row],[RN Hours Contract]]/Table39[[#This Row],[RN Hours]]</f>
        <v>0.52212389380530977</v>
      </c>
      <c r="O27" s="3">
        <v>14.541666666666666</v>
      </c>
      <c r="P27" s="3">
        <v>0</v>
      </c>
      <c r="Q27" s="4">
        <f>Table39[[#This Row],[RN Admin Hours Contract]]/Table39[[#This Row],[RN Admin Hours]]</f>
        <v>0</v>
      </c>
      <c r="R27" s="3">
        <v>5.8777777777777782</v>
      </c>
      <c r="S27" s="3">
        <v>0</v>
      </c>
      <c r="T27" s="4">
        <f>Table39[[#This Row],[RN DON Hours Contract]]/Table39[[#This Row],[RN DON Hours]]</f>
        <v>0</v>
      </c>
      <c r="U27" s="3">
        <f>SUM(Table39[[#This Row],[LPN Hours]], Table39[[#This Row],[LPN Admin Hours]])</f>
        <v>93.508333333333326</v>
      </c>
      <c r="V27" s="3">
        <f>Table39[[#This Row],[LPN Hours Contract]]+Table39[[#This Row],[LPN Admin Hours Contract]]</f>
        <v>30.133333333333333</v>
      </c>
      <c r="W27" s="4">
        <f t="shared" si="1"/>
        <v>0.32225291863470279</v>
      </c>
      <c r="X27" s="3">
        <v>92.027777777777771</v>
      </c>
      <c r="Y27" s="3">
        <v>30.133333333333333</v>
      </c>
      <c r="Z27" s="4">
        <f>Table39[[#This Row],[LPN Hours Contract]]/Table39[[#This Row],[LPN Hours]]</f>
        <v>0.32743736794446121</v>
      </c>
      <c r="AA27" s="3">
        <v>1.4805555555555556</v>
      </c>
      <c r="AB27" s="3">
        <v>0</v>
      </c>
      <c r="AC27" s="4">
        <f>Table39[[#This Row],[LPN Admin Hours Contract]]/Table39[[#This Row],[LPN Admin Hours]]</f>
        <v>0</v>
      </c>
      <c r="AD27" s="3">
        <f>SUM(Table39[[#This Row],[CNA Hours]], Table39[[#This Row],[NA in Training Hours]], Table39[[#This Row],[Med Aide/Tech Hours]])</f>
        <v>221.33333333333334</v>
      </c>
      <c r="AE27" s="3">
        <f>SUM(Table39[[#This Row],[CNA Hours Contract]], Table39[[#This Row],[NA in Training Hours Contract]], Table39[[#This Row],[Med Aide/Tech Hours Contract]])</f>
        <v>29.422222222222221</v>
      </c>
      <c r="AF27" s="4">
        <f>Table39[[#This Row],[CNA/NA/Med Aide Contract Hours]]/Table39[[#This Row],[Total CNA, NA in Training, Med Aide/Tech Hours]]</f>
        <v>0.1329317269076305</v>
      </c>
      <c r="AG27" s="3">
        <v>221.33333333333334</v>
      </c>
      <c r="AH27" s="3">
        <v>29.422222222222221</v>
      </c>
      <c r="AI27" s="4">
        <f>Table39[[#This Row],[CNA Hours Contract]]/Table39[[#This Row],[CNA Hours]]</f>
        <v>0.1329317269076305</v>
      </c>
      <c r="AJ27" s="3">
        <v>0</v>
      </c>
      <c r="AK27" s="3">
        <v>0</v>
      </c>
      <c r="AL27" s="4">
        <v>0</v>
      </c>
      <c r="AM27" s="3">
        <v>0</v>
      </c>
      <c r="AN27" s="3">
        <v>0</v>
      </c>
      <c r="AO27" s="4">
        <v>0</v>
      </c>
      <c r="AP27" s="1" t="s">
        <v>25</v>
      </c>
      <c r="AQ27" s="1">
        <v>1</v>
      </c>
    </row>
    <row r="28" spans="1:43" x14ac:dyDescent="0.2">
      <c r="A28" s="1" t="s">
        <v>208</v>
      </c>
      <c r="B28" s="1" t="s">
        <v>235</v>
      </c>
      <c r="C28" s="1" t="s">
        <v>441</v>
      </c>
      <c r="D28" s="1" t="s">
        <v>517</v>
      </c>
      <c r="E28" s="3">
        <v>185.87777777777777</v>
      </c>
      <c r="F28" s="3">
        <f t="shared" si="2"/>
        <v>674.64800000000002</v>
      </c>
      <c r="G28" s="3">
        <f>SUM(Table39[[#This Row],[RN Hours Contract (W/ Admin, DON)]], Table39[[#This Row],[LPN Contract Hours (w/ Admin)]], Table39[[#This Row],[CNA/NA/Med Aide Contract Hours]])</f>
        <v>26.413888888888888</v>
      </c>
      <c r="H28" s="4">
        <f>Table39[[#This Row],[Total Contract Hours]]/Table39[[#This Row],[Total Hours Nurse Staffing]]</f>
        <v>3.9152104340172779E-2</v>
      </c>
      <c r="I28" s="3">
        <f>SUM(Table39[[#This Row],[RN Hours]], Table39[[#This Row],[RN Admin Hours]], Table39[[#This Row],[RN DON Hours]])</f>
        <v>95.10833333333332</v>
      </c>
      <c r="J28" s="3">
        <f t="shared" si="0"/>
        <v>12.21111111111111</v>
      </c>
      <c r="K28" s="4">
        <f>Table39[[#This Row],[RN Hours Contract (W/ Admin, DON)]]/Table39[[#This Row],[RN Hours (w/ Admin, DON)]]</f>
        <v>0.1283916002219691</v>
      </c>
      <c r="L28" s="3">
        <v>77.86944444444444</v>
      </c>
      <c r="M28" s="3">
        <v>8.9611111111111104</v>
      </c>
      <c r="N28" s="4">
        <f>Table39[[#This Row],[RN Hours Contract]]/Table39[[#This Row],[RN Hours]]</f>
        <v>0.11507865729675738</v>
      </c>
      <c r="O28" s="3">
        <v>11.727777777777778</v>
      </c>
      <c r="P28" s="3">
        <v>0.58333333333333337</v>
      </c>
      <c r="Q28" s="4">
        <f>Table39[[#This Row],[RN Admin Hours Contract]]/Table39[[#This Row],[RN Admin Hours]]</f>
        <v>4.9739459971577457E-2</v>
      </c>
      <c r="R28" s="3">
        <v>5.5111111111111111</v>
      </c>
      <c r="S28" s="3">
        <v>2.6666666666666665</v>
      </c>
      <c r="T28" s="4">
        <f>Table39[[#This Row],[RN DON Hours Contract]]/Table39[[#This Row],[RN DON Hours]]</f>
        <v>0.48387096774193544</v>
      </c>
      <c r="U28" s="3">
        <f>SUM(Table39[[#This Row],[LPN Hours]], Table39[[#This Row],[LPN Admin Hours]])</f>
        <v>169.37577777777778</v>
      </c>
      <c r="V28" s="3">
        <f>Table39[[#This Row],[LPN Hours Contract]]+Table39[[#This Row],[LPN Admin Hours Contract]]</f>
        <v>12.997222222222222</v>
      </c>
      <c r="W28" s="4">
        <f t="shared" si="1"/>
        <v>7.6736014988369045E-2</v>
      </c>
      <c r="X28" s="3">
        <v>166.25355555555555</v>
      </c>
      <c r="Y28" s="3">
        <v>12.997222222222222</v>
      </c>
      <c r="Z28" s="4">
        <f>Table39[[#This Row],[LPN Hours Contract]]/Table39[[#This Row],[LPN Hours]]</f>
        <v>7.8177108325836978E-2</v>
      </c>
      <c r="AA28" s="3">
        <v>3.1222222222222222</v>
      </c>
      <c r="AB28" s="3">
        <v>0</v>
      </c>
      <c r="AC28" s="4">
        <f>Table39[[#This Row],[LPN Admin Hours Contract]]/Table39[[#This Row],[LPN Admin Hours]]</f>
        <v>0</v>
      </c>
      <c r="AD28" s="3">
        <f>SUM(Table39[[#This Row],[CNA Hours]], Table39[[#This Row],[NA in Training Hours]], Table39[[#This Row],[Med Aide/Tech Hours]])</f>
        <v>410.16388888888889</v>
      </c>
      <c r="AE28" s="3">
        <f>SUM(Table39[[#This Row],[CNA Hours Contract]], Table39[[#This Row],[NA in Training Hours Contract]], Table39[[#This Row],[Med Aide/Tech Hours Contract]])</f>
        <v>1.2055555555555555</v>
      </c>
      <c r="AF28" s="4">
        <f>Table39[[#This Row],[CNA/NA/Med Aide Contract Hours]]/Table39[[#This Row],[Total CNA, NA in Training, Med Aide/Tech Hours]]</f>
        <v>2.9392045185190202E-3</v>
      </c>
      <c r="AG28" s="3">
        <v>409.41666666666669</v>
      </c>
      <c r="AH28" s="3">
        <v>1.2055555555555555</v>
      </c>
      <c r="AI28" s="4">
        <f>Table39[[#This Row],[CNA Hours Contract]]/Table39[[#This Row],[CNA Hours]]</f>
        <v>2.9445688309926044E-3</v>
      </c>
      <c r="AJ28" s="3">
        <v>0.74722222222222223</v>
      </c>
      <c r="AK28" s="3">
        <v>0</v>
      </c>
      <c r="AL28" s="4">
        <f>Table39[[#This Row],[NA in Training Hours Contract]]/Table39[[#This Row],[NA in Training Hours]]</f>
        <v>0</v>
      </c>
      <c r="AM28" s="3">
        <v>0</v>
      </c>
      <c r="AN28" s="3">
        <v>0</v>
      </c>
      <c r="AO28" s="4">
        <v>0</v>
      </c>
      <c r="AP28" s="1" t="s">
        <v>26</v>
      </c>
      <c r="AQ28" s="1">
        <v>1</v>
      </c>
    </row>
    <row r="29" spans="1:43" x14ac:dyDescent="0.2">
      <c r="A29" s="1" t="s">
        <v>208</v>
      </c>
      <c r="B29" s="1" t="s">
        <v>236</v>
      </c>
      <c r="C29" s="1" t="s">
        <v>445</v>
      </c>
      <c r="D29" s="1" t="s">
        <v>522</v>
      </c>
      <c r="E29" s="3">
        <v>39.011111111111113</v>
      </c>
      <c r="F29" s="3">
        <f t="shared" si="2"/>
        <v>125.91388888888889</v>
      </c>
      <c r="G29" s="3">
        <f>SUM(Table39[[#This Row],[RN Hours Contract (W/ Admin, DON)]], Table39[[#This Row],[LPN Contract Hours (w/ Admin)]], Table39[[#This Row],[CNA/NA/Med Aide Contract Hours]])</f>
        <v>0</v>
      </c>
      <c r="H29" s="4">
        <f>Table39[[#This Row],[Total Contract Hours]]/Table39[[#This Row],[Total Hours Nurse Staffing]]</f>
        <v>0</v>
      </c>
      <c r="I29" s="3">
        <f>SUM(Table39[[#This Row],[RN Hours]], Table39[[#This Row],[RN Admin Hours]], Table39[[#This Row],[RN DON Hours]])</f>
        <v>29.4</v>
      </c>
      <c r="J29" s="3">
        <f t="shared" si="0"/>
        <v>0</v>
      </c>
      <c r="K29" s="4">
        <f>Table39[[#This Row],[RN Hours Contract (W/ Admin, DON)]]/Table39[[#This Row],[RN Hours (w/ Admin, DON)]]</f>
        <v>0</v>
      </c>
      <c r="L29" s="3">
        <v>23.888888888888889</v>
      </c>
      <c r="M29" s="3">
        <v>0</v>
      </c>
      <c r="N29" s="4">
        <f>Table39[[#This Row],[RN Hours Contract]]/Table39[[#This Row],[RN Hours]]</f>
        <v>0</v>
      </c>
      <c r="O29" s="3">
        <v>0</v>
      </c>
      <c r="P29" s="3">
        <v>0</v>
      </c>
      <c r="Q29" s="4">
        <v>0</v>
      </c>
      <c r="R29" s="3">
        <v>5.5111111111111111</v>
      </c>
      <c r="S29" s="3">
        <v>0</v>
      </c>
      <c r="T29" s="4">
        <f>Table39[[#This Row],[RN DON Hours Contract]]/Table39[[#This Row],[RN DON Hours]]</f>
        <v>0</v>
      </c>
      <c r="U29" s="3">
        <f>SUM(Table39[[#This Row],[LPN Hours]], Table39[[#This Row],[LPN Admin Hours]])</f>
        <v>28.62777777777778</v>
      </c>
      <c r="V29" s="3">
        <f>Table39[[#This Row],[LPN Hours Contract]]+Table39[[#This Row],[LPN Admin Hours Contract]]</f>
        <v>0</v>
      </c>
      <c r="W29" s="4">
        <f t="shared" si="1"/>
        <v>0</v>
      </c>
      <c r="X29" s="3">
        <v>25.158333333333335</v>
      </c>
      <c r="Y29" s="3">
        <v>0</v>
      </c>
      <c r="Z29" s="4">
        <f>Table39[[#This Row],[LPN Hours Contract]]/Table39[[#This Row],[LPN Hours]]</f>
        <v>0</v>
      </c>
      <c r="AA29" s="3">
        <v>3.4694444444444446</v>
      </c>
      <c r="AB29" s="3">
        <v>0</v>
      </c>
      <c r="AC29" s="4">
        <f>Table39[[#This Row],[LPN Admin Hours Contract]]/Table39[[#This Row],[LPN Admin Hours]]</f>
        <v>0</v>
      </c>
      <c r="AD29" s="3">
        <f>SUM(Table39[[#This Row],[CNA Hours]], Table39[[#This Row],[NA in Training Hours]], Table39[[#This Row],[Med Aide/Tech Hours]])</f>
        <v>67.88611111111112</v>
      </c>
      <c r="AE29" s="3">
        <f>SUM(Table39[[#This Row],[CNA Hours Contract]], Table39[[#This Row],[NA in Training Hours Contract]], Table39[[#This Row],[Med Aide/Tech Hours Contract]])</f>
        <v>0</v>
      </c>
      <c r="AF29" s="4">
        <f>Table39[[#This Row],[CNA/NA/Med Aide Contract Hours]]/Table39[[#This Row],[Total CNA, NA in Training, Med Aide/Tech Hours]]</f>
        <v>0</v>
      </c>
      <c r="AG29" s="3">
        <v>67.216666666666669</v>
      </c>
      <c r="AH29" s="3">
        <v>0</v>
      </c>
      <c r="AI29" s="4">
        <f>Table39[[#This Row],[CNA Hours Contract]]/Table39[[#This Row],[CNA Hours]]</f>
        <v>0</v>
      </c>
      <c r="AJ29" s="3">
        <v>0.6694444444444444</v>
      </c>
      <c r="AK29" s="3">
        <v>0</v>
      </c>
      <c r="AL29" s="4">
        <f>Table39[[#This Row],[NA in Training Hours Contract]]/Table39[[#This Row],[NA in Training Hours]]</f>
        <v>0</v>
      </c>
      <c r="AM29" s="3">
        <v>0</v>
      </c>
      <c r="AN29" s="3">
        <v>0</v>
      </c>
      <c r="AO29" s="4">
        <v>0</v>
      </c>
      <c r="AP29" s="1" t="s">
        <v>27</v>
      </c>
      <c r="AQ29" s="1">
        <v>1</v>
      </c>
    </row>
    <row r="30" spans="1:43" x14ac:dyDescent="0.2">
      <c r="A30" s="1" t="s">
        <v>208</v>
      </c>
      <c r="B30" s="1" t="s">
        <v>237</v>
      </c>
      <c r="C30" s="1" t="s">
        <v>446</v>
      </c>
      <c r="D30" s="1" t="s">
        <v>521</v>
      </c>
      <c r="E30" s="3">
        <v>60.81111111111111</v>
      </c>
      <c r="F30" s="3">
        <f t="shared" si="2"/>
        <v>233.23333333333335</v>
      </c>
      <c r="G30" s="3">
        <f>SUM(Table39[[#This Row],[RN Hours Contract (W/ Admin, DON)]], Table39[[#This Row],[LPN Contract Hours (w/ Admin)]], Table39[[#This Row],[CNA/NA/Med Aide Contract Hours]])</f>
        <v>21.072222222222223</v>
      </c>
      <c r="H30" s="4">
        <f>Table39[[#This Row],[Total Contract Hours]]/Table39[[#This Row],[Total Hours Nurse Staffing]]</f>
        <v>9.0348244485731977E-2</v>
      </c>
      <c r="I30" s="3">
        <f>SUM(Table39[[#This Row],[RN Hours]], Table39[[#This Row],[RN Admin Hours]], Table39[[#This Row],[RN DON Hours]])</f>
        <v>52.855555555555561</v>
      </c>
      <c r="J30" s="3">
        <f t="shared" si="0"/>
        <v>2.4972222222222222</v>
      </c>
      <c r="K30" s="4">
        <f>Table39[[#This Row],[RN Hours Contract (W/ Admin, DON)]]/Table39[[#This Row],[RN Hours (w/ Admin, DON)]]</f>
        <v>4.72461635484549E-2</v>
      </c>
      <c r="L30" s="3">
        <v>40.225000000000001</v>
      </c>
      <c r="M30" s="3">
        <v>2.4972222222222222</v>
      </c>
      <c r="N30" s="4">
        <f>Table39[[#This Row],[RN Hours Contract]]/Table39[[#This Row],[RN Hours]]</f>
        <v>6.2081347973206268E-2</v>
      </c>
      <c r="O30" s="3">
        <v>7.6027777777777779</v>
      </c>
      <c r="P30" s="3">
        <v>0</v>
      </c>
      <c r="Q30" s="4">
        <f>Table39[[#This Row],[RN Admin Hours Contract]]/Table39[[#This Row],[RN Admin Hours]]</f>
        <v>0</v>
      </c>
      <c r="R30" s="3">
        <v>5.0277777777777777</v>
      </c>
      <c r="S30" s="3">
        <v>0</v>
      </c>
      <c r="T30" s="4">
        <f>Table39[[#This Row],[RN DON Hours Contract]]/Table39[[#This Row],[RN DON Hours]]</f>
        <v>0</v>
      </c>
      <c r="U30" s="3">
        <f>SUM(Table39[[#This Row],[LPN Hours]], Table39[[#This Row],[LPN Admin Hours]])</f>
        <v>55.986111111111114</v>
      </c>
      <c r="V30" s="3">
        <f>Table39[[#This Row],[LPN Hours Contract]]+Table39[[#This Row],[LPN Admin Hours Contract]]</f>
        <v>6.2750000000000004</v>
      </c>
      <c r="W30" s="4">
        <f t="shared" si="1"/>
        <v>0.11208136938724882</v>
      </c>
      <c r="X30" s="3">
        <v>55.986111111111114</v>
      </c>
      <c r="Y30" s="3">
        <v>6.2750000000000004</v>
      </c>
      <c r="Z30" s="4">
        <f>Table39[[#This Row],[LPN Hours Contract]]/Table39[[#This Row],[LPN Hours]]</f>
        <v>0.11208136938724882</v>
      </c>
      <c r="AA30" s="3">
        <v>0</v>
      </c>
      <c r="AB30" s="3">
        <v>0</v>
      </c>
      <c r="AC30" s="4">
        <v>0</v>
      </c>
      <c r="AD30" s="3">
        <f>SUM(Table39[[#This Row],[CNA Hours]], Table39[[#This Row],[NA in Training Hours]], Table39[[#This Row],[Med Aide/Tech Hours]])</f>
        <v>124.39166666666667</v>
      </c>
      <c r="AE30" s="3">
        <f>SUM(Table39[[#This Row],[CNA Hours Contract]], Table39[[#This Row],[NA in Training Hours Contract]], Table39[[#This Row],[Med Aide/Tech Hours Contract]])</f>
        <v>12.3</v>
      </c>
      <c r="AF30" s="4">
        <f>Table39[[#This Row],[CNA/NA/Med Aide Contract Hours]]/Table39[[#This Row],[Total CNA, NA in Training, Med Aide/Tech Hours]]</f>
        <v>9.8881221946807804E-2</v>
      </c>
      <c r="AG30" s="3">
        <v>124.39166666666667</v>
      </c>
      <c r="AH30" s="3">
        <v>12.3</v>
      </c>
      <c r="AI30" s="4">
        <f>Table39[[#This Row],[CNA Hours Contract]]/Table39[[#This Row],[CNA Hours]]</f>
        <v>9.8881221946807804E-2</v>
      </c>
      <c r="AJ30" s="3">
        <v>0</v>
      </c>
      <c r="AK30" s="3">
        <v>0</v>
      </c>
      <c r="AL30" s="4">
        <v>0</v>
      </c>
      <c r="AM30" s="3">
        <v>0</v>
      </c>
      <c r="AN30" s="3">
        <v>0</v>
      </c>
      <c r="AO30" s="4">
        <v>0</v>
      </c>
      <c r="AP30" s="1" t="s">
        <v>28</v>
      </c>
      <c r="AQ30" s="1">
        <v>1</v>
      </c>
    </row>
    <row r="31" spans="1:43" x14ac:dyDescent="0.2">
      <c r="A31" s="1" t="s">
        <v>208</v>
      </c>
      <c r="B31" s="1" t="s">
        <v>238</v>
      </c>
      <c r="C31" s="1" t="s">
        <v>437</v>
      </c>
      <c r="D31" s="1" t="s">
        <v>516</v>
      </c>
      <c r="E31" s="3">
        <v>165.3</v>
      </c>
      <c r="F31" s="3">
        <f t="shared" si="2"/>
        <v>764.70277777777778</v>
      </c>
      <c r="G31" s="3">
        <f>SUM(Table39[[#This Row],[RN Hours Contract (W/ Admin, DON)]], Table39[[#This Row],[LPN Contract Hours (w/ Admin)]], Table39[[#This Row],[CNA/NA/Med Aide Contract Hours]])</f>
        <v>0</v>
      </c>
      <c r="H31" s="4">
        <f>Table39[[#This Row],[Total Contract Hours]]/Table39[[#This Row],[Total Hours Nurse Staffing]]</f>
        <v>0</v>
      </c>
      <c r="I31" s="3">
        <f>SUM(Table39[[#This Row],[RN Hours]], Table39[[#This Row],[RN Admin Hours]], Table39[[#This Row],[RN DON Hours]])</f>
        <v>190.26666666666668</v>
      </c>
      <c r="J31" s="3">
        <f t="shared" si="0"/>
        <v>0</v>
      </c>
      <c r="K31" s="4">
        <f>Table39[[#This Row],[RN Hours Contract (W/ Admin, DON)]]/Table39[[#This Row],[RN Hours (w/ Admin, DON)]]</f>
        <v>0</v>
      </c>
      <c r="L31" s="3">
        <v>106.61388888888889</v>
      </c>
      <c r="M31" s="3">
        <v>0</v>
      </c>
      <c r="N31" s="4">
        <f>Table39[[#This Row],[RN Hours Contract]]/Table39[[#This Row],[RN Hours]]</f>
        <v>0</v>
      </c>
      <c r="O31" s="3">
        <v>78.763888888888886</v>
      </c>
      <c r="P31" s="3">
        <v>0</v>
      </c>
      <c r="Q31" s="4">
        <f>Table39[[#This Row],[RN Admin Hours Contract]]/Table39[[#This Row],[RN Admin Hours]]</f>
        <v>0</v>
      </c>
      <c r="R31" s="3">
        <v>4.8888888888888893</v>
      </c>
      <c r="S31" s="3">
        <v>0</v>
      </c>
      <c r="T31" s="4">
        <f>Table39[[#This Row],[RN DON Hours Contract]]/Table39[[#This Row],[RN DON Hours]]</f>
        <v>0</v>
      </c>
      <c r="U31" s="3">
        <f>SUM(Table39[[#This Row],[LPN Hours]], Table39[[#This Row],[LPN Admin Hours]])</f>
        <v>87.933333333333337</v>
      </c>
      <c r="V31" s="3">
        <f>Table39[[#This Row],[LPN Hours Contract]]+Table39[[#This Row],[LPN Admin Hours Contract]]</f>
        <v>0</v>
      </c>
      <c r="W31" s="4">
        <f t="shared" si="1"/>
        <v>0</v>
      </c>
      <c r="X31" s="3">
        <v>87.933333333333337</v>
      </c>
      <c r="Y31" s="3">
        <v>0</v>
      </c>
      <c r="Z31" s="4">
        <f>Table39[[#This Row],[LPN Hours Contract]]/Table39[[#This Row],[LPN Hours]]</f>
        <v>0</v>
      </c>
      <c r="AA31" s="3">
        <v>0</v>
      </c>
      <c r="AB31" s="3">
        <v>0</v>
      </c>
      <c r="AC31" s="4">
        <v>0</v>
      </c>
      <c r="AD31" s="3">
        <f>SUM(Table39[[#This Row],[CNA Hours]], Table39[[#This Row],[NA in Training Hours]], Table39[[#This Row],[Med Aide/Tech Hours]])</f>
        <v>486.50277777777779</v>
      </c>
      <c r="AE31" s="3">
        <f>SUM(Table39[[#This Row],[CNA Hours Contract]], Table39[[#This Row],[NA in Training Hours Contract]], Table39[[#This Row],[Med Aide/Tech Hours Contract]])</f>
        <v>0</v>
      </c>
      <c r="AF31" s="4">
        <f>Table39[[#This Row],[CNA/NA/Med Aide Contract Hours]]/Table39[[#This Row],[Total CNA, NA in Training, Med Aide/Tech Hours]]</f>
        <v>0</v>
      </c>
      <c r="AG31" s="3">
        <v>486.50277777777779</v>
      </c>
      <c r="AH31" s="3">
        <v>0</v>
      </c>
      <c r="AI31" s="4">
        <f>Table39[[#This Row],[CNA Hours Contract]]/Table39[[#This Row],[CNA Hours]]</f>
        <v>0</v>
      </c>
      <c r="AJ31" s="3">
        <v>0</v>
      </c>
      <c r="AK31" s="3">
        <v>0</v>
      </c>
      <c r="AL31" s="4">
        <v>0</v>
      </c>
      <c r="AM31" s="3">
        <v>0</v>
      </c>
      <c r="AN31" s="3">
        <v>0</v>
      </c>
      <c r="AO31" s="4">
        <v>0</v>
      </c>
      <c r="AP31" s="1" t="s">
        <v>29</v>
      </c>
      <c r="AQ31" s="1">
        <v>1</v>
      </c>
    </row>
    <row r="32" spans="1:43" x14ac:dyDescent="0.2">
      <c r="A32" s="1" t="s">
        <v>208</v>
      </c>
      <c r="B32" s="1" t="s">
        <v>239</v>
      </c>
      <c r="C32" s="1" t="s">
        <v>433</v>
      </c>
      <c r="D32" s="1" t="s">
        <v>518</v>
      </c>
      <c r="E32" s="3">
        <v>256.02222222222224</v>
      </c>
      <c r="F32" s="3">
        <f t="shared" si="2"/>
        <v>949.71577777777782</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144.85366666666667</v>
      </c>
      <c r="J32" s="3">
        <f t="shared" si="0"/>
        <v>0</v>
      </c>
      <c r="K32" s="4">
        <f>Table39[[#This Row],[RN Hours Contract (W/ Admin, DON)]]/Table39[[#This Row],[RN Hours (w/ Admin, DON)]]</f>
        <v>0</v>
      </c>
      <c r="L32" s="3">
        <v>94.433333333333337</v>
      </c>
      <c r="M32" s="3">
        <v>0</v>
      </c>
      <c r="N32" s="4">
        <f>Table39[[#This Row],[RN Hours Contract]]/Table39[[#This Row],[RN Hours]]</f>
        <v>0</v>
      </c>
      <c r="O32" s="3">
        <v>45.487000000000002</v>
      </c>
      <c r="P32" s="3">
        <v>0</v>
      </c>
      <c r="Q32" s="4">
        <f>Table39[[#This Row],[RN Admin Hours Contract]]/Table39[[#This Row],[RN Admin Hours]]</f>
        <v>0</v>
      </c>
      <c r="R32" s="3">
        <v>4.9333333333333336</v>
      </c>
      <c r="S32" s="3">
        <v>0</v>
      </c>
      <c r="T32" s="4">
        <f>Table39[[#This Row],[RN DON Hours Contract]]/Table39[[#This Row],[RN DON Hours]]</f>
        <v>0</v>
      </c>
      <c r="U32" s="3">
        <f>SUM(Table39[[#This Row],[LPN Hours]], Table39[[#This Row],[LPN Admin Hours]])</f>
        <v>174.26111111111112</v>
      </c>
      <c r="V32" s="3">
        <f>Table39[[#This Row],[LPN Hours Contract]]+Table39[[#This Row],[LPN Admin Hours Contract]]</f>
        <v>0</v>
      </c>
      <c r="W32" s="4">
        <f t="shared" si="1"/>
        <v>0</v>
      </c>
      <c r="X32" s="3">
        <v>174.26111111111112</v>
      </c>
      <c r="Y32" s="3">
        <v>0</v>
      </c>
      <c r="Z32" s="4">
        <f>Table39[[#This Row],[LPN Hours Contract]]/Table39[[#This Row],[LPN Hours]]</f>
        <v>0</v>
      </c>
      <c r="AA32" s="3">
        <v>0</v>
      </c>
      <c r="AB32" s="3">
        <v>0</v>
      </c>
      <c r="AC32" s="4">
        <v>0</v>
      </c>
      <c r="AD32" s="3">
        <f>SUM(Table39[[#This Row],[CNA Hours]], Table39[[#This Row],[NA in Training Hours]], Table39[[#This Row],[Med Aide/Tech Hours]])</f>
        <v>630.601</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630.601</v>
      </c>
      <c r="AH32" s="3">
        <v>0</v>
      </c>
      <c r="AI32" s="4">
        <f>Table39[[#This Row],[CNA Hours Contract]]/Table39[[#This Row],[CNA Hours]]</f>
        <v>0</v>
      </c>
      <c r="AJ32" s="3">
        <v>0</v>
      </c>
      <c r="AK32" s="3">
        <v>0</v>
      </c>
      <c r="AL32" s="4">
        <v>0</v>
      </c>
      <c r="AM32" s="3">
        <v>0</v>
      </c>
      <c r="AN32" s="3">
        <v>0</v>
      </c>
      <c r="AO32" s="4">
        <v>0</v>
      </c>
      <c r="AP32" s="1" t="s">
        <v>30</v>
      </c>
      <c r="AQ32" s="1">
        <v>1</v>
      </c>
    </row>
    <row r="33" spans="1:43" x14ac:dyDescent="0.2">
      <c r="A33" s="1" t="s">
        <v>208</v>
      </c>
      <c r="B33" s="1" t="s">
        <v>240</v>
      </c>
      <c r="C33" s="1" t="s">
        <v>447</v>
      </c>
      <c r="D33" s="1" t="s">
        <v>517</v>
      </c>
      <c r="E33" s="3">
        <v>102.96666666666667</v>
      </c>
      <c r="F33" s="3">
        <f t="shared" si="2"/>
        <v>295.7138888888889</v>
      </c>
      <c r="G33" s="3">
        <f>SUM(Table39[[#This Row],[RN Hours Contract (W/ Admin, DON)]], Table39[[#This Row],[LPN Contract Hours (w/ Admin)]], Table39[[#This Row],[CNA/NA/Med Aide Contract Hours]])</f>
        <v>16.963888888888889</v>
      </c>
      <c r="H33" s="4">
        <f>Table39[[#This Row],[Total Contract Hours]]/Table39[[#This Row],[Total Hours Nurse Staffing]]</f>
        <v>5.7365884817344087E-2</v>
      </c>
      <c r="I33" s="3">
        <f>SUM(Table39[[#This Row],[RN Hours]], Table39[[#This Row],[RN Admin Hours]], Table39[[#This Row],[RN DON Hours]])</f>
        <v>37.422222222222224</v>
      </c>
      <c r="J33" s="3">
        <f t="shared" si="0"/>
        <v>6.7305555555555552</v>
      </c>
      <c r="K33" s="4">
        <f>Table39[[#This Row],[RN Hours Contract (W/ Admin, DON)]]/Table39[[#This Row],[RN Hours (w/ Admin, DON)]]</f>
        <v>0.179854513064133</v>
      </c>
      <c r="L33" s="3">
        <v>29.705555555555556</v>
      </c>
      <c r="M33" s="3">
        <v>6.6472222222222221</v>
      </c>
      <c r="N33" s="4">
        <f>Table39[[#This Row],[RN Hours Contract]]/Table39[[#This Row],[RN Hours]]</f>
        <v>0.22377033850757433</v>
      </c>
      <c r="O33" s="3">
        <v>4.6055555555555552</v>
      </c>
      <c r="P33" s="3">
        <v>8.3333333333333329E-2</v>
      </c>
      <c r="Q33" s="4">
        <f>Table39[[#This Row],[RN Admin Hours Contract]]/Table39[[#This Row],[RN Admin Hours]]</f>
        <v>1.8094089264173704E-2</v>
      </c>
      <c r="R33" s="3">
        <v>3.1111111111111112</v>
      </c>
      <c r="S33" s="3">
        <v>0</v>
      </c>
      <c r="T33" s="4">
        <f>Table39[[#This Row],[RN DON Hours Contract]]/Table39[[#This Row],[RN DON Hours]]</f>
        <v>0</v>
      </c>
      <c r="U33" s="3">
        <f>SUM(Table39[[#This Row],[LPN Hours]], Table39[[#This Row],[LPN Admin Hours]])</f>
        <v>76.141666666666666</v>
      </c>
      <c r="V33" s="3">
        <f>Table39[[#This Row],[LPN Hours Contract]]+Table39[[#This Row],[LPN Admin Hours Contract]]</f>
        <v>1.9388888888888889</v>
      </c>
      <c r="W33" s="4">
        <f t="shared" si="1"/>
        <v>2.5464229688811062E-2</v>
      </c>
      <c r="X33" s="3">
        <v>76.141666666666666</v>
      </c>
      <c r="Y33" s="3">
        <v>1.9388888888888889</v>
      </c>
      <c r="Z33" s="4">
        <f>Table39[[#This Row],[LPN Hours Contract]]/Table39[[#This Row],[LPN Hours]]</f>
        <v>2.5464229688811062E-2</v>
      </c>
      <c r="AA33" s="3">
        <v>0</v>
      </c>
      <c r="AB33" s="3">
        <v>0</v>
      </c>
      <c r="AC33" s="4">
        <v>0</v>
      </c>
      <c r="AD33" s="3">
        <f>SUM(Table39[[#This Row],[CNA Hours]], Table39[[#This Row],[NA in Training Hours]], Table39[[#This Row],[Med Aide/Tech Hours]])</f>
        <v>182.15</v>
      </c>
      <c r="AE33" s="3">
        <f>SUM(Table39[[#This Row],[CNA Hours Contract]], Table39[[#This Row],[NA in Training Hours Contract]], Table39[[#This Row],[Med Aide/Tech Hours Contract]])</f>
        <v>8.2944444444444443</v>
      </c>
      <c r="AF33" s="4">
        <f>Table39[[#This Row],[CNA/NA/Med Aide Contract Hours]]/Table39[[#This Row],[Total CNA, NA in Training, Med Aide/Tech Hours]]</f>
        <v>4.5536340622807821E-2</v>
      </c>
      <c r="AG33" s="3">
        <v>182.15</v>
      </c>
      <c r="AH33" s="3">
        <v>8.2944444444444443</v>
      </c>
      <c r="AI33" s="4">
        <f>Table39[[#This Row],[CNA Hours Contract]]/Table39[[#This Row],[CNA Hours]]</f>
        <v>4.5536340622807821E-2</v>
      </c>
      <c r="AJ33" s="3">
        <v>0</v>
      </c>
      <c r="AK33" s="3">
        <v>0</v>
      </c>
      <c r="AL33" s="4">
        <v>0</v>
      </c>
      <c r="AM33" s="3">
        <v>0</v>
      </c>
      <c r="AN33" s="3">
        <v>0</v>
      </c>
      <c r="AO33" s="4">
        <v>0</v>
      </c>
      <c r="AP33" s="1" t="s">
        <v>31</v>
      </c>
      <c r="AQ33" s="1">
        <v>1</v>
      </c>
    </row>
    <row r="34" spans="1:43" x14ac:dyDescent="0.2">
      <c r="A34" s="1" t="s">
        <v>208</v>
      </c>
      <c r="B34" s="1" t="s">
        <v>241</v>
      </c>
      <c r="C34" s="1" t="s">
        <v>448</v>
      </c>
      <c r="D34" s="1" t="s">
        <v>518</v>
      </c>
      <c r="E34" s="3">
        <v>65.788888888888891</v>
      </c>
      <c r="F34" s="3">
        <f t="shared" si="2"/>
        <v>212.20277777777778</v>
      </c>
      <c r="G34" s="3">
        <f>SUM(Table39[[#This Row],[RN Hours Contract (W/ Admin, DON)]], Table39[[#This Row],[LPN Contract Hours (w/ Admin)]], Table39[[#This Row],[CNA/NA/Med Aide Contract Hours]])</f>
        <v>0</v>
      </c>
      <c r="H34" s="4">
        <f>Table39[[#This Row],[Total Contract Hours]]/Table39[[#This Row],[Total Hours Nurse Staffing]]</f>
        <v>0</v>
      </c>
      <c r="I34" s="3">
        <f>SUM(Table39[[#This Row],[RN Hours]], Table39[[#This Row],[RN Admin Hours]], Table39[[#This Row],[RN DON Hours]])</f>
        <v>41.647222222222226</v>
      </c>
      <c r="J34" s="3">
        <f t="shared" si="0"/>
        <v>0</v>
      </c>
      <c r="K34" s="4">
        <f>Table39[[#This Row],[RN Hours Contract (W/ Admin, DON)]]/Table39[[#This Row],[RN Hours (w/ Admin, DON)]]</f>
        <v>0</v>
      </c>
      <c r="L34" s="3">
        <v>30.088888888888889</v>
      </c>
      <c r="M34" s="3">
        <v>0</v>
      </c>
      <c r="N34" s="4">
        <f>Table39[[#This Row],[RN Hours Contract]]/Table39[[#This Row],[RN Hours]]</f>
        <v>0</v>
      </c>
      <c r="O34" s="3">
        <v>6.3944444444444448</v>
      </c>
      <c r="P34" s="3">
        <v>0</v>
      </c>
      <c r="Q34" s="4">
        <f>Table39[[#This Row],[RN Admin Hours Contract]]/Table39[[#This Row],[RN Admin Hours]]</f>
        <v>0</v>
      </c>
      <c r="R34" s="3">
        <v>5.1638888888888888</v>
      </c>
      <c r="S34" s="3">
        <v>0</v>
      </c>
      <c r="T34" s="4">
        <f>Table39[[#This Row],[RN DON Hours Contract]]/Table39[[#This Row],[RN DON Hours]]</f>
        <v>0</v>
      </c>
      <c r="U34" s="3">
        <f>SUM(Table39[[#This Row],[LPN Hours]], Table39[[#This Row],[LPN Admin Hours]])</f>
        <v>41.761111111111106</v>
      </c>
      <c r="V34" s="3">
        <f>Table39[[#This Row],[LPN Hours Contract]]+Table39[[#This Row],[LPN Admin Hours Contract]]</f>
        <v>0</v>
      </c>
      <c r="W34" s="4">
        <f t="shared" si="1"/>
        <v>0</v>
      </c>
      <c r="X34" s="3">
        <v>40.977777777777774</v>
      </c>
      <c r="Y34" s="3">
        <v>0</v>
      </c>
      <c r="Z34" s="4">
        <f>Table39[[#This Row],[LPN Hours Contract]]/Table39[[#This Row],[LPN Hours]]</f>
        <v>0</v>
      </c>
      <c r="AA34" s="3">
        <v>0.78333333333333333</v>
      </c>
      <c r="AB34" s="3">
        <v>0</v>
      </c>
      <c r="AC34" s="4">
        <f>Table39[[#This Row],[LPN Admin Hours Contract]]/Table39[[#This Row],[LPN Admin Hours]]</f>
        <v>0</v>
      </c>
      <c r="AD34" s="3">
        <f>SUM(Table39[[#This Row],[CNA Hours]], Table39[[#This Row],[NA in Training Hours]], Table39[[#This Row],[Med Aide/Tech Hours]])</f>
        <v>128.79444444444445</v>
      </c>
      <c r="AE34" s="3">
        <f>SUM(Table39[[#This Row],[CNA Hours Contract]], Table39[[#This Row],[NA in Training Hours Contract]], Table39[[#This Row],[Med Aide/Tech Hours Contract]])</f>
        <v>0</v>
      </c>
      <c r="AF34" s="4">
        <f>Table39[[#This Row],[CNA/NA/Med Aide Contract Hours]]/Table39[[#This Row],[Total CNA, NA in Training, Med Aide/Tech Hours]]</f>
        <v>0</v>
      </c>
      <c r="AG34" s="3">
        <v>115.10833333333333</v>
      </c>
      <c r="AH34" s="3">
        <v>0</v>
      </c>
      <c r="AI34" s="4">
        <f>Table39[[#This Row],[CNA Hours Contract]]/Table39[[#This Row],[CNA Hours]]</f>
        <v>0</v>
      </c>
      <c r="AJ34" s="3">
        <v>13.686111111111112</v>
      </c>
      <c r="AK34" s="3">
        <v>0</v>
      </c>
      <c r="AL34" s="4">
        <f>Table39[[#This Row],[NA in Training Hours Contract]]/Table39[[#This Row],[NA in Training Hours]]</f>
        <v>0</v>
      </c>
      <c r="AM34" s="3">
        <v>0</v>
      </c>
      <c r="AN34" s="3">
        <v>0</v>
      </c>
      <c r="AO34" s="4">
        <v>0</v>
      </c>
      <c r="AP34" s="1" t="s">
        <v>32</v>
      </c>
      <c r="AQ34" s="1">
        <v>1</v>
      </c>
    </row>
    <row r="35" spans="1:43" x14ac:dyDescent="0.2">
      <c r="A35" s="1" t="s">
        <v>208</v>
      </c>
      <c r="B35" s="1" t="s">
        <v>242</v>
      </c>
      <c r="C35" s="1" t="s">
        <v>449</v>
      </c>
      <c r="D35" s="1" t="s">
        <v>518</v>
      </c>
      <c r="E35" s="3">
        <v>31.433333333333334</v>
      </c>
      <c r="F35" s="3">
        <f t="shared" si="2"/>
        <v>172.12066666666666</v>
      </c>
      <c r="G35" s="3">
        <f>SUM(Table39[[#This Row],[RN Hours Contract (W/ Admin, DON)]], Table39[[#This Row],[LPN Contract Hours (w/ Admin)]], Table39[[#This Row],[CNA/NA/Med Aide Contract Hours]])</f>
        <v>1.6972222222222222</v>
      </c>
      <c r="H35" s="4">
        <f>Table39[[#This Row],[Total Contract Hours]]/Table39[[#This Row],[Total Hours Nurse Staffing]]</f>
        <v>9.8606533142769348E-3</v>
      </c>
      <c r="I35" s="3">
        <f>SUM(Table39[[#This Row],[RN Hours]], Table39[[#This Row],[RN Admin Hours]], Table39[[#This Row],[RN DON Hours]])</f>
        <v>38.505444444444443</v>
      </c>
      <c r="J35" s="3">
        <f t="shared" si="0"/>
        <v>0.95833333333333337</v>
      </c>
      <c r="K35" s="4">
        <f>Table39[[#This Row],[RN Hours Contract (W/ Admin, DON)]]/Table39[[#This Row],[RN Hours (w/ Admin, DON)]]</f>
        <v>2.4888255340514618E-2</v>
      </c>
      <c r="L35" s="3">
        <v>24.162333333333336</v>
      </c>
      <c r="M35" s="3">
        <v>0.95833333333333337</v>
      </c>
      <c r="N35" s="4">
        <f>Table39[[#This Row],[RN Hours Contract]]/Table39[[#This Row],[RN Hours]]</f>
        <v>3.9662284271662504E-2</v>
      </c>
      <c r="O35" s="3">
        <v>10.704222222222223</v>
      </c>
      <c r="P35" s="3">
        <v>0</v>
      </c>
      <c r="Q35" s="4">
        <f>Table39[[#This Row],[RN Admin Hours Contract]]/Table39[[#This Row],[RN Admin Hours]]</f>
        <v>0</v>
      </c>
      <c r="R35" s="3">
        <v>3.6388888888888888</v>
      </c>
      <c r="S35" s="3">
        <v>0</v>
      </c>
      <c r="T35" s="4">
        <f>Table39[[#This Row],[RN DON Hours Contract]]/Table39[[#This Row],[RN DON Hours]]</f>
        <v>0</v>
      </c>
      <c r="U35" s="3">
        <f>SUM(Table39[[#This Row],[LPN Hours]], Table39[[#This Row],[LPN Admin Hours]])</f>
        <v>39.862333333333332</v>
      </c>
      <c r="V35" s="3">
        <f>Table39[[#This Row],[LPN Hours Contract]]+Table39[[#This Row],[LPN Admin Hours Contract]]</f>
        <v>0.56111111111111112</v>
      </c>
      <c r="W35" s="4">
        <f t="shared" si="1"/>
        <v>1.4076223446807206E-2</v>
      </c>
      <c r="X35" s="3">
        <v>39.767888888888891</v>
      </c>
      <c r="Y35" s="3">
        <v>0.46666666666666667</v>
      </c>
      <c r="Z35" s="4">
        <f>Table39[[#This Row],[LPN Hours Contract]]/Table39[[#This Row],[LPN Hours]]</f>
        <v>1.1734760876307239E-2</v>
      </c>
      <c r="AA35" s="3">
        <v>9.4444444444444442E-2</v>
      </c>
      <c r="AB35" s="3">
        <v>9.4444444444444442E-2</v>
      </c>
      <c r="AC35" s="4">
        <f>Table39[[#This Row],[LPN Admin Hours Contract]]/Table39[[#This Row],[LPN Admin Hours]]</f>
        <v>1</v>
      </c>
      <c r="AD35" s="3">
        <f>SUM(Table39[[#This Row],[CNA Hours]], Table39[[#This Row],[NA in Training Hours]], Table39[[#This Row],[Med Aide/Tech Hours]])</f>
        <v>93.75288888888889</v>
      </c>
      <c r="AE35" s="3">
        <f>SUM(Table39[[#This Row],[CNA Hours Contract]], Table39[[#This Row],[NA in Training Hours Contract]], Table39[[#This Row],[Med Aide/Tech Hours Contract]])</f>
        <v>0.17777777777777778</v>
      </c>
      <c r="AF35" s="4">
        <f>Table39[[#This Row],[CNA/NA/Med Aide Contract Hours]]/Table39[[#This Row],[Total CNA, NA in Training, Med Aide/Tech Hours]]</f>
        <v>1.8962378640776699E-3</v>
      </c>
      <c r="AG35" s="3">
        <v>93.75288888888889</v>
      </c>
      <c r="AH35" s="3">
        <v>0.17777777777777778</v>
      </c>
      <c r="AI35" s="4">
        <f>Table39[[#This Row],[CNA Hours Contract]]/Table39[[#This Row],[CNA Hours]]</f>
        <v>1.8962378640776699E-3</v>
      </c>
      <c r="AJ35" s="3">
        <v>0</v>
      </c>
      <c r="AK35" s="3">
        <v>0</v>
      </c>
      <c r="AL35" s="4">
        <v>0</v>
      </c>
      <c r="AM35" s="3">
        <v>0</v>
      </c>
      <c r="AN35" s="3">
        <v>0</v>
      </c>
      <c r="AO35" s="4">
        <v>0</v>
      </c>
      <c r="AP35" s="1" t="s">
        <v>33</v>
      </c>
      <c r="AQ35" s="1">
        <v>1</v>
      </c>
    </row>
    <row r="36" spans="1:43" x14ac:dyDescent="0.2">
      <c r="A36" s="1" t="s">
        <v>208</v>
      </c>
      <c r="B36" s="1" t="s">
        <v>243</v>
      </c>
      <c r="C36" s="1" t="s">
        <v>435</v>
      </c>
      <c r="D36" s="1" t="s">
        <v>516</v>
      </c>
      <c r="E36" s="3">
        <v>110.71111111111111</v>
      </c>
      <c r="F36" s="3">
        <f t="shared" si="2"/>
        <v>445.64988888888888</v>
      </c>
      <c r="G36" s="3">
        <f>SUM(Table39[[#This Row],[RN Hours Contract (W/ Admin, DON)]], Table39[[#This Row],[LPN Contract Hours (w/ Admin)]], Table39[[#This Row],[CNA/NA/Med Aide Contract Hours]])</f>
        <v>18.818888888888889</v>
      </c>
      <c r="H36" s="4">
        <f>Table39[[#This Row],[Total Contract Hours]]/Table39[[#This Row],[Total Hours Nurse Staffing]]</f>
        <v>4.2227967195972722E-2</v>
      </c>
      <c r="I36" s="3">
        <f>SUM(Table39[[#This Row],[RN Hours]], Table39[[#This Row],[RN Admin Hours]], Table39[[#This Row],[RN DON Hours]])</f>
        <v>78.582111111111104</v>
      </c>
      <c r="J36" s="3">
        <f t="shared" ref="J36:J99" si="3">SUM(M36,P36,S36)</f>
        <v>1.4550000000000003</v>
      </c>
      <c r="K36" s="4">
        <f>Table39[[#This Row],[RN Hours Contract (W/ Admin, DON)]]/Table39[[#This Row],[RN Hours (w/ Admin, DON)]]</f>
        <v>1.8515664435926192E-2</v>
      </c>
      <c r="L36" s="3">
        <v>26.703555555555557</v>
      </c>
      <c r="M36" s="3">
        <v>1.4550000000000003</v>
      </c>
      <c r="N36" s="4">
        <f>Table39[[#This Row],[RN Hours Contract]]/Table39[[#This Row],[RN Hours]]</f>
        <v>5.4487126142170009E-2</v>
      </c>
      <c r="O36" s="3">
        <v>46.545222222222222</v>
      </c>
      <c r="P36" s="3">
        <v>0</v>
      </c>
      <c r="Q36" s="4">
        <f>Table39[[#This Row],[RN Admin Hours Contract]]/Table39[[#This Row],[RN Admin Hours]]</f>
        <v>0</v>
      </c>
      <c r="R36" s="3">
        <v>5.333333333333333</v>
      </c>
      <c r="S36" s="3">
        <v>0</v>
      </c>
      <c r="T36" s="4">
        <f>Table39[[#This Row],[RN DON Hours Contract]]/Table39[[#This Row],[RN DON Hours]]</f>
        <v>0</v>
      </c>
      <c r="U36" s="3">
        <f>SUM(Table39[[#This Row],[LPN Hours]], Table39[[#This Row],[LPN Admin Hours]])</f>
        <v>105.13255555555556</v>
      </c>
      <c r="V36" s="3">
        <f>Table39[[#This Row],[LPN Hours Contract]]+Table39[[#This Row],[LPN Admin Hours Contract]]</f>
        <v>0.41388888888888886</v>
      </c>
      <c r="W36" s="4">
        <f t="shared" ref="W36:W99" si="4">V36/U36</f>
        <v>3.9368289556147634E-3</v>
      </c>
      <c r="X36" s="3">
        <v>105.13255555555556</v>
      </c>
      <c r="Y36" s="3">
        <v>0.41388888888888886</v>
      </c>
      <c r="Z36" s="4">
        <f>Table39[[#This Row],[LPN Hours Contract]]/Table39[[#This Row],[LPN Hours]]</f>
        <v>3.9368289556147634E-3</v>
      </c>
      <c r="AA36" s="3">
        <v>0</v>
      </c>
      <c r="AB36" s="3">
        <v>0</v>
      </c>
      <c r="AC36" s="4">
        <v>0</v>
      </c>
      <c r="AD36" s="3">
        <f>SUM(Table39[[#This Row],[CNA Hours]], Table39[[#This Row],[NA in Training Hours]], Table39[[#This Row],[Med Aide/Tech Hours]])</f>
        <v>261.93522222222219</v>
      </c>
      <c r="AE36" s="3">
        <f>SUM(Table39[[#This Row],[CNA Hours Contract]], Table39[[#This Row],[NA in Training Hours Contract]], Table39[[#This Row],[Med Aide/Tech Hours Contract]])</f>
        <v>16.95</v>
      </c>
      <c r="AF36" s="4">
        <f>Table39[[#This Row],[CNA/NA/Med Aide Contract Hours]]/Table39[[#This Row],[Total CNA, NA in Training, Med Aide/Tech Hours]]</f>
        <v>6.4710655772822548E-2</v>
      </c>
      <c r="AG36" s="3">
        <v>261.93522222222219</v>
      </c>
      <c r="AH36" s="3">
        <v>16.95</v>
      </c>
      <c r="AI36" s="4">
        <f>Table39[[#This Row],[CNA Hours Contract]]/Table39[[#This Row],[CNA Hours]]</f>
        <v>6.4710655772822548E-2</v>
      </c>
      <c r="AJ36" s="3">
        <v>0</v>
      </c>
      <c r="AK36" s="3">
        <v>0</v>
      </c>
      <c r="AL36" s="4">
        <v>0</v>
      </c>
      <c r="AM36" s="3">
        <v>0</v>
      </c>
      <c r="AN36" s="3">
        <v>0</v>
      </c>
      <c r="AO36" s="4">
        <v>0</v>
      </c>
      <c r="AP36" s="1" t="s">
        <v>34</v>
      </c>
      <c r="AQ36" s="1">
        <v>1</v>
      </c>
    </row>
    <row r="37" spans="1:43" x14ac:dyDescent="0.2">
      <c r="A37" s="1" t="s">
        <v>208</v>
      </c>
      <c r="B37" s="1" t="s">
        <v>244</v>
      </c>
      <c r="C37" s="1" t="s">
        <v>446</v>
      </c>
      <c r="D37" s="1" t="s">
        <v>521</v>
      </c>
      <c r="E37" s="3">
        <v>94.3</v>
      </c>
      <c r="F37" s="3">
        <f t="shared" si="2"/>
        <v>307.12366666666662</v>
      </c>
      <c r="G37" s="3">
        <f>SUM(Table39[[#This Row],[RN Hours Contract (W/ Admin, DON)]], Table39[[#This Row],[LPN Contract Hours (w/ Admin)]], Table39[[#This Row],[CNA/NA/Med Aide Contract Hours]])</f>
        <v>25.288888888888891</v>
      </c>
      <c r="H37" s="4">
        <f>Table39[[#This Row],[Total Contract Hours]]/Table39[[#This Row],[Total Hours Nurse Staffing]]</f>
        <v>8.2341062033281578E-2</v>
      </c>
      <c r="I37" s="3">
        <f>SUM(Table39[[#This Row],[RN Hours]], Table39[[#This Row],[RN Admin Hours]], Table39[[#This Row],[RN DON Hours]])</f>
        <v>57.827444444444446</v>
      </c>
      <c r="J37" s="3">
        <f t="shared" si="3"/>
        <v>4.1611111111111114</v>
      </c>
      <c r="K37" s="4">
        <f>Table39[[#This Row],[RN Hours Contract (W/ Admin, DON)]]/Table39[[#This Row],[RN Hours (w/ Admin, DON)]]</f>
        <v>7.1957375102556079E-2</v>
      </c>
      <c r="L37" s="3">
        <v>39.479222222222226</v>
      </c>
      <c r="M37" s="3">
        <v>4.1611111111111114</v>
      </c>
      <c r="N37" s="4">
        <f>Table39[[#This Row],[RN Hours Contract]]/Table39[[#This Row],[RN Hours]]</f>
        <v>0.10540002758131563</v>
      </c>
      <c r="O37" s="3">
        <v>13.395444444444443</v>
      </c>
      <c r="P37" s="3">
        <v>0</v>
      </c>
      <c r="Q37" s="4">
        <f>Table39[[#This Row],[RN Admin Hours Contract]]/Table39[[#This Row],[RN Admin Hours]]</f>
        <v>0</v>
      </c>
      <c r="R37" s="3">
        <v>4.9527777777777775</v>
      </c>
      <c r="S37" s="3">
        <v>0</v>
      </c>
      <c r="T37" s="4">
        <f>Table39[[#This Row],[RN DON Hours Contract]]/Table39[[#This Row],[RN DON Hours]]</f>
        <v>0</v>
      </c>
      <c r="U37" s="3">
        <f>SUM(Table39[[#This Row],[LPN Hours]], Table39[[#This Row],[LPN Admin Hours]])</f>
        <v>69.78</v>
      </c>
      <c r="V37" s="3">
        <f>Table39[[#This Row],[LPN Hours Contract]]+Table39[[#This Row],[LPN Admin Hours Contract]]</f>
        <v>2.4</v>
      </c>
      <c r="W37" s="4">
        <f t="shared" si="4"/>
        <v>3.4393809114359415E-2</v>
      </c>
      <c r="X37" s="3">
        <v>69.78</v>
      </c>
      <c r="Y37" s="3">
        <v>2.4</v>
      </c>
      <c r="Z37" s="4">
        <f>Table39[[#This Row],[LPN Hours Contract]]/Table39[[#This Row],[LPN Hours]]</f>
        <v>3.4393809114359415E-2</v>
      </c>
      <c r="AA37" s="3">
        <v>0</v>
      </c>
      <c r="AB37" s="3">
        <v>0</v>
      </c>
      <c r="AC37" s="4">
        <v>0</v>
      </c>
      <c r="AD37" s="3">
        <f>SUM(Table39[[#This Row],[CNA Hours]], Table39[[#This Row],[NA in Training Hours]], Table39[[#This Row],[Med Aide/Tech Hours]])</f>
        <v>179.51622222222221</v>
      </c>
      <c r="AE37" s="3">
        <f>SUM(Table39[[#This Row],[CNA Hours Contract]], Table39[[#This Row],[NA in Training Hours Contract]], Table39[[#This Row],[Med Aide/Tech Hours Contract]])</f>
        <v>18.727777777777778</v>
      </c>
      <c r="AF37" s="4">
        <f>Table39[[#This Row],[CNA/NA/Med Aide Contract Hours]]/Table39[[#This Row],[Total CNA, NA in Training, Med Aide/Tech Hours]]</f>
        <v>0.10432359563914373</v>
      </c>
      <c r="AG37" s="3">
        <v>179.51622222222221</v>
      </c>
      <c r="AH37" s="3">
        <v>18.727777777777778</v>
      </c>
      <c r="AI37" s="4">
        <f>Table39[[#This Row],[CNA Hours Contract]]/Table39[[#This Row],[CNA Hours]]</f>
        <v>0.10432359563914373</v>
      </c>
      <c r="AJ37" s="3">
        <v>0</v>
      </c>
      <c r="AK37" s="3">
        <v>0</v>
      </c>
      <c r="AL37" s="4">
        <v>0</v>
      </c>
      <c r="AM37" s="3">
        <v>0</v>
      </c>
      <c r="AN37" s="3">
        <v>0</v>
      </c>
      <c r="AO37" s="4">
        <v>0</v>
      </c>
      <c r="AP37" s="1" t="s">
        <v>35</v>
      </c>
      <c r="AQ37" s="1">
        <v>1</v>
      </c>
    </row>
    <row r="38" spans="1:43" x14ac:dyDescent="0.2">
      <c r="A38" s="1" t="s">
        <v>208</v>
      </c>
      <c r="B38" s="1" t="s">
        <v>245</v>
      </c>
      <c r="C38" s="1" t="s">
        <v>424</v>
      </c>
      <c r="D38" s="1" t="s">
        <v>516</v>
      </c>
      <c r="E38" s="3">
        <v>110.65555555555555</v>
      </c>
      <c r="F38" s="3">
        <f t="shared" si="2"/>
        <v>386.12777777777779</v>
      </c>
      <c r="G38" s="3">
        <f>SUM(Table39[[#This Row],[RN Hours Contract (W/ Admin, DON)]], Table39[[#This Row],[LPN Contract Hours (w/ Admin)]], Table39[[#This Row],[CNA/NA/Med Aide Contract Hours]])</f>
        <v>37.6</v>
      </c>
      <c r="H38" s="4">
        <f>Table39[[#This Row],[Total Contract Hours]]/Table39[[#This Row],[Total Hours Nurse Staffing]]</f>
        <v>9.737709163633225E-2</v>
      </c>
      <c r="I38" s="3">
        <f>SUM(Table39[[#This Row],[RN Hours]], Table39[[#This Row],[RN Admin Hours]], Table39[[#This Row],[RN DON Hours]])</f>
        <v>67.12777777777778</v>
      </c>
      <c r="J38" s="3">
        <f t="shared" si="3"/>
        <v>25.244444444444444</v>
      </c>
      <c r="K38" s="4">
        <f>Table39[[#This Row],[RN Hours Contract (W/ Admin, DON)]]/Table39[[#This Row],[RN Hours (w/ Admin, DON)]]</f>
        <v>0.37606554663576924</v>
      </c>
      <c r="L38" s="3">
        <v>58.711111111111109</v>
      </c>
      <c r="M38" s="3">
        <v>25.244444444444444</v>
      </c>
      <c r="N38" s="4">
        <f>Table39[[#This Row],[RN Hours Contract]]/Table39[[#This Row],[RN Hours]]</f>
        <v>0.42997728993186979</v>
      </c>
      <c r="O38" s="3">
        <v>0</v>
      </c>
      <c r="P38" s="3">
        <v>0</v>
      </c>
      <c r="Q38" s="4">
        <v>0</v>
      </c>
      <c r="R38" s="3">
        <v>8.4166666666666661</v>
      </c>
      <c r="S38" s="3">
        <v>0</v>
      </c>
      <c r="T38" s="4">
        <f>Table39[[#This Row],[RN DON Hours Contract]]/Table39[[#This Row],[RN DON Hours]]</f>
        <v>0</v>
      </c>
      <c r="U38" s="3">
        <f>SUM(Table39[[#This Row],[LPN Hours]], Table39[[#This Row],[LPN Admin Hours]])</f>
        <v>81.844444444444449</v>
      </c>
      <c r="V38" s="3">
        <f>Table39[[#This Row],[LPN Hours Contract]]+Table39[[#This Row],[LPN Admin Hours Contract]]</f>
        <v>6.8611111111111107</v>
      </c>
      <c r="W38" s="4">
        <f t="shared" si="4"/>
        <v>8.3831115938093934E-2</v>
      </c>
      <c r="X38" s="3">
        <v>81.844444444444449</v>
      </c>
      <c r="Y38" s="3">
        <v>6.8611111111111107</v>
      </c>
      <c r="Z38" s="4">
        <f>Table39[[#This Row],[LPN Hours Contract]]/Table39[[#This Row],[LPN Hours]]</f>
        <v>8.3831115938093934E-2</v>
      </c>
      <c r="AA38" s="3">
        <v>0</v>
      </c>
      <c r="AB38" s="3">
        <v>0</v>
      </c>
      <c r="AC38" s="4">
        <v>0</v>
      </c>
      <c r="AD38" s="3">
        <f>SUM(Table39[[#This Row],[CNA Hours]], Table39[[#This Row],[NA in Training Hours]], Table39[[#This Row],[Med Aide/Tech Hours]])</f>
        <v>237.15555555555557</v>
      </c>
      <c r="AE38" s="3">
        <f>SUM(Table39[[#This Row],[CNA Hours Contract]], Table39[[#This Row],[NA in Training Hours Contract]], Table39[[#This Row],[Med Aide/Tech Hours Contract]])</f>
        <v>5.4944444444444445</v>
      </c>
      <c r="AF38" s="4">
        <f>Table39[[#This Row],[CNA/NA/Med Aide Contract Hours]]/Table39[[#This Row],[Total CNA, NA in Training, Med Aide/Tech Hours]]</f>
        <v>2.316810344827586E-2</v>
      </c>
      <c r="AG38" s="3">
        <v>237.15555555555557</v>
      </c>
      <c r="AH38" s="3">
        <v>5.4944444444444445</v>
      </c>
      <c r="AI38" s="4">
        <f>Table39[[#This Row],[CNA Hours Contract]]/Table39[[#This Row],[CNA Hours]]</f>
        <v>2.316810344827586E-2</v>
      </c>
      <c r="AJ38" s="3">
        <v>0</v>
      </c>
      <c r="AK38" s="3">
        <v>0</v>
      </c>
      <c r="AL38" s="4">
        <v>0</v>
      </c>
      <c r="AM38" s="3">
        <v>0</v>
      </c>
      <c r="AN38" s="3">
        <v>0</v>
      </c>
      <c r="AO38" s="4">
        <v>0</v>
      </c>
      <c r="AP38" s="1" t="s">
        <v>36</v>
      </c>
      <c r="AQ38" s="1">
        <v>1</v>
      </c>
    </row>
    <row r="39" spans="1:43" x14ac:dyDescent="0.2">
      <c r="A39" s="1" t="s">
        <v>208</v>
      </c>
      <c r="B39" s="1" t="s">
        <v>246</v>
      </c>
      <c r="C39" s="1" t="s">
        <v>432</v>
      </c>
      <c r="D39" s="1" t="s">
        <v>516</v>
      </c>
      <c r="E39" s="3">
        <v>85.1</v>
      </c>
      <c r="F39" s="3">
        <f t="shared" si="2"/>
        <v>397.56388888888887</v>
      </c>
      <c r="G39" s="3">
        <f>SUM(Table39[[#This Row],[RN Hours Contract (W/ Admin, DON)]], Table39[[#This Row],[LPN Contract Hours (w/ Admin)]], Table39[[#This Row],[CNA/NA/Med Aide Contract Hours]])</f>
        <v>0</v>
      </c>
      <c r="H39" s="4">
        <f>Table39[[#This Row],[Total Contract Hours]]/Table39[[#This Row],[Total Hours Nurse Staffing]]</f>
        <v>0</v>
      </c>
      <c r="I39" s="3">
        <f>SUM(Table39[[#This Row],[RN Hours]], Table39[[#This Row],[RN Admin Hours]], Table39[[#This Row],[RN DON Hours]])</f>
        <v>92.280555555555551</v>
      </c>
      <c r="J39" s="3">
        <f t="shared" si="3"/>
        <v>0</v>
      </c>
      <c r="K39" s="4">
        <f>Table39[[#This Row],[RN Hours Contract (W/ Admin, DON)]]/Table39[[#This Row],[RN Hours (w/ Admin, DON)]]</f>
        <v>0</v>
      </c>
      <c r="L39" s="3">
        <v>54.55</v>
      </c>
      <c r="M39" s="3">
        <v>0</v>
      </c>
      <c r="N39" s="4">
        <f>Table39[[#This Row],[RN Hours Contract]]/Table39[[#This Row],[RN Hours]]</f>
        <v>0</v>
      </c>
      <c r="O39" s="3">
        <v>32.575000000000003</v>
      </c>
      <c r="P39" s="3">
        <v>0</v>
      </c>
      <c r="Q39" s="4">
        <f>Table39[[#This Row],[RN Admin Hours Contract]]/Table39[[#This Row],[RN Admin Hours]]</f>
        <v>0</v>
      </c>
      <c r="R39" s="3">
        <v>5.1555555555555559</v>
      </c>
      <c r="S39" s="3">
        <v>0</v>
      </c>
      <c r="T39" s="4">
        <f>Table39[[#This Row],[RN DON Hours Contract]]/Table39[[#This Row],[RN DON Hours]]</f>
        <v>0</v>
      </c>
      <c r="U39" s="3">
        <f>SUM(Table39[[#This Row],[LPN Hours]], Table39[[#This Row],[LPN Admin Hours]])</f>
        <v>59.358333333333334</v>
      </c>
      <c r="V39" s="3">
        <f>Table39[[#This Row],[LPN Hours Contract]]+Table39[[#This Row],[LPN Admin Hours Contract]]</f>
        <v>0</v>
      </c>
      <c r="W39" s="4">
        <f t="shared" si="4"/>
        <v>0</v>
      </c>
      <c r="X39" s="3">
        <v>59.358333333333334</v>
      </c>
      <c r="Y39" s="3">
        <v>0</v>
      </c>
      <c r="Z39" s="4">
        <f>Table39[[#This Row],[LPN Hours Contract]]/Table39[[#This Row],[LPN Hours]]</f>
        <v>0</v>
      </c>
      <c r="AA39" s="3">
        <v>0</v>
      </c>
      <c r="AB39" s="3">
        <v>0</v>
      </c>
      <c r="AC39" s="4">
        <v>0</v>
      </c>
      <c r="AD39" s="3">
        <f>SUM(Table39[[#This Row],[CNA Hours]], Table39[[#This Row],[NA in Training Hours]], Table39[[#This Row],[Med Aide/Tech Hours]])</f>
        <v>245.92500000000001</v>
      </c>
      <c r="AE39" s="3">
        <f>SUM(Table39[[#This Row],[CNA Hours Contract]], Table39[[#This Row],[NA in Training Hours Contract]], Table39[[#This Row],[Med Aide/Tech Hours Contract]])</f>
        <v>0</v>
      </c>
      <c r="AF39" s="4">
        <f>Table39[[#This Row],[CNA/NA/Med Aide Contract Hours]]/Table39[[#This Row],[Total CNA, NA in Training, Med Aide/Tech Hours]]</f>
        <v>0</v>
      </c>
      <c r="AG39" s="3">
        <v>245.92500000000001</v>
      </c>
      <c r="AH39" s="3">
        <v>0</v>
      </c>
      <c r="AI39" s="4">
        <f>Table39[[#This Row],[CNA Hours Contract]]/Table39[[#This Row],[CNA Hours]]</f>
        <v>0</v>
      </c>
      <c r="AJ39" s="3">
        <v>0</v>
      </c>
      <c r="AK39" s="3">
        <v>0</v>
      </c>
      <c r="AL39" s="4">
        <v>0</v>
      </c>
      <c r="AM39" s="3">
        <v>0</v>
      </c>
      <c r="AN39" s="3">
        <v>0</v>
      </c>
      <c r="AO39" s="4">
        <v>0</v>
      </c>
      <c r="AP39" s="1" t="s">
        <v>37</v>
      </c>
      <c r="AQ39" s="1">
        <v>1</v>
      </c>
    </row>
    <row r="40" spans="1:43" x14ac:dyDescent="0.2">
      <c r="A40" s="1" t="s">
        <v>208</v>
      </c>
      <c r="B40" s="1" t="s">
        <v>247</v>
      </c>
      <c r="C40" s="1" t="s">
        <v>450</v>
      </c>
      <c r="D40" s="1" t="s">
        <v>522</v>
      </c>
      <c r="E40" s="3">
        <v>81.24444444444444</v>
      </c>
      <c r="F40" s="3">
        <f t="shared" si="2"/>
        <v>279.66944444444448</v>
      </c>
      <c r="G40" s="3">
        <f>SUM(Table39[[#This Row],[RN Hours Contract (W/ Admin, DON)]], Table39[[#This Row],[LPN Contract Hours (w/ Admin)]], Table39[[#This Row],[CNA/NA/Med Aide Contract Hours]])</f>
        <v>0</v>
      </c>
      <c r="H40" s="4">
        <f>Table39[[#This Row],[Total Contract Hours]]/Table39[[#This Row],[Total Hours Nurse Staffing]]</f>
        <v>0</v>
      </c>
      <c r="I40" s="3">
        <f>SUM(Table39[[#This Row],[RN Hours]], Table39[[#This Row],[RN Admin Hours]], Table39[[#This Row],[RN DON Hours]])</f>
        <v>48.027777777777779</v>
      </c>
      <c r="J40" s="3">
        <f t="shared" si="3"/>
        <v>0</v>
      </c>
      <c r="K40" s="4">
        <f>Table39[[#This Row],[RN Hours Contract (W/ Admin, DON)]]/Table39[[#This Row],[RN Hours (w/ Admin, DON)]]</f>
        <v>0</v>
      </c>
      <c r="L40" s="3">
        <v>26.138888888888889</v>
      </c>
      <c r="M40" s="3">
        <v>0</v>
      </c>
      <c r="N40" s="4">
        <f>Table39[[#This Row],[RN Hours Contract]]/Table39[[#This Row],[RN Hours]]</f>
        <v>0</v>
      </c>
      <c r="O40" s="3">
        <v>17.222222222222221</v>
      </c>
      <c r="P40" s="3">
        <v>0</v>
      </c>
      <c r="Q40" s="4">
        <f>Table39[[#This Row],[RN Admin Hours Contract]]/Table39[[#This Row],[RN Admin Hours]]</f>
        <v>0</v>
      </c>
      <c r="R40" s="3">
        <v>4.666666666666667</v>
      </c>
      <c r="S40" s="3">
        <v>0</v>
      </c>
      <c r="T40" s="4">
        <f>Table39[[#This Row],[RN DON Hours Contract]]/Table39[[#This Row],[RN DON Hours]]</f>
        <v>0</v>
      </c>
      <c r="U40" s="3">
        <f>SUM(Table39[[#This Row],[LPN Hours]], Table39[[#This Row],[LPN Admin Hours]])</f>
        <v>71.558333333333337</v>
      </c>
      <c r="V40" s="3">
        <f>Table39[[#This Row],[LPN Hours Contract]]+Table39[[#This Row],[LPN Admin Hours Contract]]</f>
        <v>0</v>
      </c>
      <c r="W40" s="4">
        <f t="shared" si="4"/>
        <v>0</v>
      </c>
      <c r="X40" s="3">
        <v>66.702777777777783</v>
      </c>
      <c r="Y40" s="3">
        <v>0</v>
      </c>
      <c r="Z40" s="4">
        <f>Table39[[#This Row],[LPN Hours Contract]]/Table39[[#This Row],[LPN Hours]]</f>
        <v>0</v>
      </c>
      <c r="AA40" s="3">
        <v>4.8555555555555552</v>
      </c>
      <c r="AB40" s="3">
        <v>0</v>
      </c>
      <c r="AC40" s="4">
        <f>Table39[[#This Row],[LPN Admin Hours Contract]]/Table39[[#This Row],[LPN Admin Hours]]</f>
        <v>0</v>
      </c>
      <c r="AD40" s="3">
        <f>SUM(Table39[[#This Row],[CNA Hours]], Table39[[#This Row],[NA in Training Hours]], Table39[[#This Row],[Med Aide/Tech Hours]])</f>
        <v>160.08333333333334</v>
      </c>
      <c r="AE40" s="3">
        <f>SUM(Table39[[#This Row],[CNA Hours Contract]], Table39[[#This Row],[NA in Training Hours Contract]], Table39[[#This Row],[Med Aide/Tech Hours Contract]])</f>
        <v>0</v>
      </c>
      <c r="AF40" s="4">
        <f>Table39[[#This Row],[CNA/NA/Med Aide Contract Hours]]/Table39[[#This Row],[Total CNA, NA in Training, Med Aide/Tech Hours]]</f>
        <v>0</v>
      </c>
      <c r="AG40" s="3">
        <v>160.08333333333334</v>
      </c>
      <c r="AH40" s="3">
        <v>0</v>
      </c>
      <c r="AI40" s="4">
        <f>Table39[[#This Row],[CNA Hours Contract]]/Table39[[#This Row],[CNA Hours]]</f>
        <v>0</v>
      </c>
      <c r="AJ40" s="3">
        <v>0</v>
      </c>
      <c r="AK40" s="3">
        <v>0</v>
      </c>
      <c r="AL40" s="4">
        <v>0</v>
      </c>
      <c r="AM40" s="3">
        <v>0</v>
      </c>
      <c r="AN40" s="3">
        <v>0</v>
      </c>
      <c r="AO40" s="4">
        <v>0</v>
      </c>
      <c r="AP40" s="1" t="s">
        <v>38</v>
      </c>
      <c r="AQ40" s="1">
        <v>1</v>
      </c>
    </row>
    <row r="41" spans="1:43" x14ac:dyDescent="0.2">
      <c r="A41" s="1" t="s">
        <v>208</v>
      </c>
      <c r="B41" s="1" t="s">
        <v>248</v>
      </c>
      <c r="C41" s="1" t="s">
        <v>451</v>
      </c>
      <c r="D41" s="1" t="s">
        <v>517</v>
      </c>
      <c r="E41" s="3">
        <v>139.02222222222221</v>
      </c>
      <c r="F41" s="3">
        <f t="shared" si="2"/>
        <v>411.41999999999996</v>
      </c>
      <c r="G41" s="3">
        <f>SUM(Table39[[#This Row],[RN Hours Contract (W/ Admin, DON)]], Table39[[#This Row],[LPN Contract Hours (w/ Admin)]], Table39[[#This Row],[CNA/NA/Med Aide Contract Hours]])</f>
        <v>35.787777777777769</v>
      </c>
      <c r="H41" s="4">
        <f>Table39[[#This Row],[Total Contract Hours]]/Table39[[#This Row],[Total Hours Nurse Staffing]]</f>
        <v>8.6985994306980147E-2</v>
      </c>
      <c r="I41" s="3">
        <f>SUM(Table39[[#This Row],[RN Hours]], Table39[[#This Row],[RN Admin Hours]], Table39[[#This Row],[RN DON Hours]])</f>
        <v>67.772222222222211</v>
      </c>
      <c r="J41" s="3">
        <f t="shared" si="3"/>
        <v>2.9922222222222223</v>
      </c>
      <c r="K41" s="4">
        <f>Table39[[#This Row],[RN Hours Contract (W/ Admin, DON)]]/Table39[[#This Row],[RN Hours (w/ Admin, DON)]]</f>
        <v>4.4151159931141909E-2</v>
      </c>
      <c r="L41" s="3">
        <v>39.102222222222217</v>
      </c>
      <c r="M41" s="3">
        <v>2.9922222222222223</v>
      </c>
      <c r="N41" s="4">
        <f>Table39[[#This Row],[RN Hours Contract]]/Table39[[#This Row],[RN Hours]]</f>
        <v>7.6523073425778604E-2</v>
      </c>
      <c r="O41" s="3">
        <v>19.525555555555552</v>
      </c>
      <c r="P41" s="3">
        <v>0</v>
      </c>
      <c r="Q41" s="4">
        <f>Table39[[#This Row],[RN Admin Hours Contract]]/Table39[[#This Row],[RN Admin Hours]]</f>
        <v>0</v>
      </c>
      <c r="R41" s="3">
        <v>9.1444444444444422</v>
      </c>
      <c r="S41" s="3">
        <v>0</v>
      </c>
      <c r="T41" s="4">
        <f>Table39[[#This Row],[RN DON Hours Contract]]/Table39[[#This Row],[RN DON Hours]]</f>
        <v>0</v>
      </c>
      <c r="U41" s="3">
        <f>SUM(Table39[[#This Row],[LPN Hours]], Table39[[#This Row],[LPN Admin Hours]])</f>
        <v>118.62222222222222</v>
      </c>
      <c r="V41" s="3">
        <f>Table39[[#This Row],[LPN Hours Contract]]+Table39[[#This Row],[LPN Admin Hours Contract]]</f>
        <v>10.138888888888886</v>
      </c>
      <c r="W41" s="4">
        <f t="shared" si="4"/>
        <v>8.5472086923941523E-2</v>
      </c>
      <c r="X41" s="3">
        <v>113.74555555555555</v>
      </c>
      <c r="Y41" s="3">
        <v>10.138888888888886</v>
      </c>
      <c r="Z41" s="4">
        <f>Table39[[#This Row],[LPN Hours Contract]]/Table39[[#This Row],[LPN Hours]]</f>
        <v>8.9136571880708379E-2</v>
      </c>
      <c r="AA41" s="3">
        <v>4.8766666666666687</v>
      </c>
      <c r="AB41" s="3">
        <v>0</v>
      </c>
      <c r="AC41" s="4">
        <f>Table39[[#This Row],[LPN Admin Hours Contract]]/Table39[[#This Row],[LPN Admin Hours]]</f>
        <v>0</v>
      </c>
      <c r="AD41" s="3">
        <f>SUM(Table39[[#This Row],[CNA Hours]], Table39[[#This Row],[NA in Training Hours]], Table39[[#This Row],[Med Aide/Tech Hours]])</f>
        <v>225.02555555555554</v>
      </c>
      <c r="AE41" s="3">
        <f>SUM(Table39[[#This Row],[CNA Hours Contract]], Table39[[#This Row],[NA in Training Hours Contract]], Table39[[#This Row],[Med Aide/Tech Hours Contract]])</f>
        <v>22.656666666666663</v>
      </c>
      <c r="AF41" s="4">
        <f>Table39[[#This Row],[CNA/NA/Med Aide Contract Hours]]/Table39[[#This Row],[Total CNA, NA in Training, Med Aide/Tech Hours]]</f>
        <v>0.10068486048498194</v>
      </c>
      <c r="AG41" s="3">
        <v>225.02555555555554</v>
      </c>
      <c r="AH41" s="3">
        <v>22.656666666666663</v>
      </c>
      <c r="AI41" s="4">
        <f>Table39[[#This Row],[CNA Hours Contract]]/Table39[[#This Row],[CNA Hours]]</f>
        <v>0.10068486048498194</v>
      </c>
      <c r="AJ41" s="3">
        <v>0</v>
      </c>
      <c r="AK41" s="3">
        <v>0</v>
      </c>
      <c r="AL41" s="4">
        <v>0</v>
      </c>
      <c r="AM41" s="3">
        <v>0</v>
      </c>
      <c r="AN41" s="3">
        <v>0</v>
      </c>
      <c r="AO41" s="4">
        <v>0</v>
      </c>
      <c r="AP41" s="1" t="s">
        <v>39</v>
      </c>
      <c r="AQ41" s="1">
        <v>1</v>
      </c>
    </row>
    <row r="42" spans="1:43" x14ac:dyDescent="0.2">
      <c r="A42" s="1" t="s">
        <v>208</v>
      </c>
      <c r="B42" s="1" t="s">
        <v>249</v>
      </c>
      <c r="C42" s="1" t="s">
        <v>452</v>
      </c>
      <c r="D42" s="1" t="s">
        <v>523</v>
      </c>
      <c r="E42" s="3">
        <v>89.522222222222226</v>
      </c>
      <c r="F42" s="3">
        <f t="shared" si="2"/>
        <v>291.31611111111107</v>
      </c>
      <c r="G42" s="3">
        <f>SUM(Table39[[#This Row],[RN Hours Contract (W/ Admin, DON)]], Table39[[#This Row],[LPN Contract Hours (w/ Admin)]], Table39[[#This Row],[CNA/NA/Med Aide Contract Hours]])</f>
        <v>0</v>
      </c>
      <c r="H42" s="4">
        <f>Table39[[#This Row],[Total Contract Hours]]/Table39[[#This Row],[Total Hours Nurse Staffing]]</f>
        <v>0</v>
      </c>
      <c r="I42" s="3">
        <f>SUM(Table39[[#This Row],[RN Hours]], Table39[[#This Row],[RN Admin Hours]], Table39[[#This Row],[RN DON Hours]])</f>
        <v>70.428666666666658</v>
      </c>
      <c r="J42" s="3">
        <f t="shared" si="3"/>
        <v>0</v>
      </c>
      <c r="K42" s="4">
        <f>Table39[[#This Row],[RN Hours Contract (W/ Admin, DON)]]/Table39[[#This Row],[RN Hours (w/ Admin, DON)]]</f>
        <v>0</v>
      </c>
      <c r="L42" s="3">
        <v>48.80755555555556</v>
      </c>
      <c r="M42" s="3">
        <v>0</v>
      </c>
      <c r="N42" s="4">
        <f>Table39[[#This Row],[RN Hours Contract]]/Table39[[#This Row],[RN Hours]]</f>
        <v>0</v>
      </c>
      <c r="O42" s="3">
        <v>16.576666666666664</v>
      </c>
      <c r="P42" s="3">
        <v>0</v>
      </c>
      <c r="Q42" s="4">
        <f>Table39[[#This Row],[RN Admin Hours Contract]]/Table39[[#This Row],[RN Admin Hours]]</f>
        <v>0</v>
      </c>
      <c r="R42" s="3">
        <v>5.0444444444444443</v>
      </c>
      <c r="S42" s="3">
        <v>0</v>
      </c>
      <c r="T42" s="4">
        <f>Table39[[#This Row],[RN DON Hours Contract]]/Table39[[#This Row],[RN DON Hours]]</f>
        <v>0</v>
      </c>
      <c r="U42" s="3">
        <f>SUM(Table39[[#This Row],[LPN Hours]], Table39[[#This Row],[LPN Admin Hours]])</f>
        <v>71.123666666666665</v>
      </c>
      <c r="V42" s="3">
        <f>Table39[[#This Row],[LPN Hours Contract]]+Table39[[#This Row],[LPN Admin Hours Contract]]</f>
        <v>0</v>
      </c>
      <c r="W42" s="4">
        <f t="shared" si="4"/>
        <v>0</v>
      </c>
      <c r="X42" s="3">
        <v>70.87177777777778</v>
      </c>
      <c r="Y42" s="3">
        <v>0</v>
      </c>
      <c r="Z42" s="4">
        <f>Table39[[#This Row],[LPN Hours Contract]]/Table39[[#This Row],[LPN Hours]]</f>
        <v>0</v>
      </c>
      <c r="AA42" s="3">
        <v>0.25188888888888888</v>
      </c>
      <c r="AB42" s="3">
        <v>0</v>
      </c>
      <c r="AC42" s="4">
        <f>Table39[[#This Row],[LPN Admin Hours Contract]]/Table39[[#This Row],[LPN Admin Hours]]</f>
        <v>0</v>
      </c>
      <c r="AD42" s="3">
        <f>SUM(Table39[[#This Row],[CNA Hours]], Table39[[#This Row],[NA in Training Hours]], Table39[[#This Row],[Med Aide/Tech Hours]])</f>
        <v>149.76377777777776</v>
      </c>
      <c r="AE42" s="3">
        <f>SUM(Table39[[#This Row],[CNA Hours Contract]], Table39[[#This Row],[NA in Training Hours Contract]], Table39[[#This Row],[Med Aide/Tech Hours Contract]])</f>
        <v>0</v>
      </c>
      <c r="AF42" s="4">
        <f>Table39[[#This Row],[CNA/NA/Med Aide Contract Hours]]/Table39[[#This Row],[Total CNA, NA in Training, Med Aide/Tech Hours]]</f>
        <v>0</v>
      </c>
      <c r="AG42" s="3">
        <v>149.76377777777776</v>
      </c>
      <c r="AH42" s="3">
        <v>0</v>
      </c>
      <c r="AI42" s="4">
        <f>Table39[[#This Row],[CNA Hours Contract]]/Table39[[#This Row],[CNA Hours]]</f>
        <v>0</v>
      </c>
      <c r="AJ42" s="3">
        <v>0</v>
      </c>
      <c r="AK42" s="3">
        <v>0</v>
      </c>
      <c r="AL42" s="4">
        <v>0</v>
      </c>
      <c r="AM42" s="3">
        <v>0</v>
      </c>
      <c r="AN42" s="3">
        <v>0</v>
      </c>
      <c r="AO42" s="4">
        <v>0</v>
      </c>
      <c r="AP42" s="1" t="s">
        <v>40</v>
      </c>
      <c r="AQ42" s="1">
        <v>1</v>
      </c>
    </row>
    <row r="43" spans="1:43" x14ac:dyDescent="0.2">
      <c r="A43" s="1" t="s">
        <v>208</v>
      </c>
      <c r="B43" s="1" t="s">
        <v>250</v>
      </c>
      <c r="C43" s="1" t="s">
        <v>453</v>
      </c>
      <c r="D43" s="1" t="s">
        <v>518</v>
      </c>
      <c r="E43" s="3">
        <v>103.72222222222223</v>
      </c>
      <c r="F43" s="3">
        <f t="shared" si="2"/>
        <v>309.17377777777779</v>
      </c>
      <c r="G43" s="3">
        <f>SUM(Table39[[#This Row],[RN Hours Contract (W/ Admin, DON)]], Table39[[#This Row],[LPN Contract Hours (w/ Admin)]], Table39[[#This Row],[CNA/NA/Med Aide Contract Hours]])</f>
        <v>0</v>
      </c>
      <c r="H43" s="4">
        <f>Table39[[#This Row],[Total Contract Hours]]/Table39[[#This Row],[Total Hours Nurse Staffing]]</f>
        <v>0</v>
      </c>
      <c r="I43" s="3">
        <f>SUM(Table39[[#This Row],[RN Hours]], Table39[[#This Row],[RN Admin Hours]], Table39[[#This Row],[RN DON Hours]])</f>
        <v>55.265666666666668</v>
      </c>
      <c r="J43" s="3">
        <f t="shared" si="3"/>
        <v>0</v>
      </c>
      <c r="K43" s="4">
        <f>Table39[[#This Row],[RN Hours Contract (W/ Admin, DON)]]/Table39[[#This Row],[RN Hours (w/ Admin, DON)]]</f>
        <v>0</v>
      </c>
      <c r="L43" s="3">
        <v>38.013666666666666</v>
      </c>
      <c r="M43" s="3">
        <v>0</v>
      </c>
      <c r="N43" s="4">
        <f>Table39[[#This Row],[RN Hours Contract]]/Table39[[#This Row],[RN Hours]]</f>
        <v>0</v>
      </c>
      <c r="O43" s="3">
        <v>12.029777777777779</v>
      </c>
      <c r="P43" s="3">
        <v>0</v>
      </c>
      <c r="Q43" s="4">
        <f>Table39[[#This Row],[RN Admin Hours Contract]]/Table39[[#This Row],[RN Admin Hours]]</f>
        <v>0</v>
      </c>
      <c r="R43" s="3">
        <v>5.2222222222222223</v>
      </c>
      <c r="S43" s="3">
        <v>0</v>
      </c>
      <c r="T43" s="4">
        <f>Table39[[#This Row],[RN DON Hours Contract]]/Table39[[#This Row],[RN DON Hours]]</f>
        <v>0</v>
      </c>
      <c r="U43" s="3">
        <f>SUM(Table39[[#This Row],[LPN Hours]], Table39[[#This Row],[LPN Admin Hours]])</f>
        <v>73.402111111111111</v>
      </c>
      <c r="V43" s="3">
        <f>Table39[[#This Row],[LPN Hours Contract]]+Table39[[#This Row],[LPN Admin Hours Contract]]</f>
        <v>0</v>
      </c>
      <c r="W43" s="4">
        <f t="shared" si="4"/>
        <v>0</v>
      </c>
      <c r="X43" s="3">
        <v>73.402111111111111</v>
      </c>
      <c r="Y43" s="3">
        <v>0</v>
      </c>
      <c r="Z43" s="4">
        <f>Table39[[#This Row],[LPN Hours Contract]]/Table39[[#This Row],[LPN Hours]]</f>
        <v>0</v>
      </c>
      <c r="AA43" s="3">
        <v>0</v>
      </c>
      <c r="AB43" s="3">
        <v>0</v>
      </c>
      <c r="AC43" s="4">
        <v>0</v>
      </c>
      <c r="AD43" s="3">
        <f>SUM(Table39[[#This Row],[CNA Hours]], Table39[[#This Row],[NA in Training Hours]], Table39[[#This Row],[Med Aide/Tech Hours]])</f>
        <v>180.506</v>
      </c>
      <c r="AE43" s="3">
        <f>SUM(Table39[[#This Row],[CNA Hours Contract]], Table39[[#This Row],[NA in Training Hours Contract]], Table39[[#This Row],[Med Aide/Tech Hours Contract]])</f>
        <v>0</v>
      </c>
      <c r="AF43" s="4">
        <f>Table39[[#This Row],[CNA/NA/Med Aide Contract Hours]]/Table39[[#This Row],[Total CNA, NA in Training, Med Aide/Tech Hours]]</f>
        <v>0</v>
      </c>
      <c r="AG43" s="3">
        <v>180.506</v>
      </c>
      <c r="AH43" s="3">
        <v>0</v>
      </c>
      <c r="AI43" s="4">
        <f>Table39[[#This Row],[CNA Hours Contract]]/Table39[[#This Row],[CNA Hours]]</f>
        <v>0</v>
      </c>
      <c r="AJ43" s="3">
        <v>0</v>
      </c>
      <c r="AK43" s="3">
        <v>0</v>
      </c>
      <c r="AL43" s="4">
        <v>0</v>
      </c>
      <c r="AM43" s="3">
        <v>0</v>
      </c>
      <c r="AN43" s="3">
        <v>0</v>
      </c>
      <c r="AO43" s="4">
        <v>0</v>
      </c>
      <c r="AP43" s="1" t="s">
        <v>41</v>
      </c>
      <c r="AQ43" s="1">
        <v>1</v>
      </c>
    </row>
    <row r="44" spans="1:43" x14ac:dyDescent="0.2">
      <c r="A44" s="1" t="s">
        <v>208</v>
      </c>
      <c r="B44" s="1" t="s">
        <v>251</v>
      </c>
      <c r="C44" s="1" t="s">
        <v>454</v>
      </c>
      <c r="D44" s="1" t="s">
        <v>517</v>
      </c>
      <c r="E44" s="3">
        <v>115.02222222222223</v>
      </c>
      <c r="F44" s="3">
        <f t="shared" si="2"/>
        <v>356.11622222222218</v>
      </c>
      <c r="G44" s="3">
        <f>SUM(Table39[[#This Row],[RN Hours Contract (W/ Admin, DON)]], Table39[[#This Row],[LPN Contract Hours (w/ Admin)]], Table39[[#This Row],[CNA/NA/Med Aide Contract Hours]])</f>
        <v>4.9833333333333334</v>
      </c>
      <c r="H44" s="4">
        <f>Table39[[#This Row],[Total Contract Hours]]/Table39[[#This Row],[Total Hours Nurse Staffing]]</f>
        <v>1.3993558906798844E-2</v>
      </c>
      <c r="I44" s="3">
        <f>SUM(Table39[[#This Row],[RN Hours]], Table39[[#This Row],[RN Admin Hours]], Table39[[#This Row],[RN DON Hours]])</f>
        <v>67.274555555555551</v>
      </c>
      <c r="J44" s="3">
        <f t="shared" si="3"/>
        <v>0.97499999999999998</v>
      </c>
      <c r="K44" s="4">
        <f>Table39[[#This Row],[RN Hours Contract (W/ Admin, DON)]]/Table39[[#This Row],[RN Hours (w/ Admin, DON)]]</f>
        <v>1.4492849368508153E-2</v>
      </c>
      <c r="L44" s="3">
        <v>42.980111111111114</v>
      </c>
      <c r="M44" s="3">
        <v>0.97499999999999998</v>
      </c>
      <c r="N44" s="4">
        <f>Table39[[#This Row],[RN Hours Contract]]/Table39[[#This Row],[RN Hours]]</f>
        <v>2.2684911108755729E-2</v>
      </c>
      <c r="O44" s="3">
        <v>19.961111111111112</v>
      </c>
      <c r="P44" s="3">
        <v>0</v>
      </c>
      <c r="Q44" s="4">
        <f>Table39[[#This Row],[RN Admin Hours Contract]]/Table39[[#This Row],[RN Admin Hours]]</f>
        <v>0</v>
      </c>
      <c r="R44" s="3">
        <v>4.333333333333333</v>
      </c>
      <c r="S44" s="3">
        <v>0</v>
      </c>
      <c r="T44" s="4">
        <f>Table39[[#This Row],[RN DON Hours Contract]]/Table39[[#This Row],[RN DON Hours]]</f>
        <v>0</v>
      </c>
      <c r="U44" s="3">
        <f>SUM(Table39[[#This Row],[LPN Hours]], Table39[[#This Row],[LPN Admin Hours]])</f>
        <v>93.45</v>
      </c>
      <c r="V44" s="3">
        <f>Table39[[#This Row],[LPN Hours Contract]]+Table39[[#This Row],[LPN Admin Hours Contract]]</f>
        <v>2.8444444444444446</v>
      </c>
      <c r="W44" s="4">
        <f t="shared" si="4"/>
        <v>3.0438142797693361E-2</v>
      </c>
      <c r="X44" s="3">
        <v>93.45</v>
      </c>
      <c r="Y44" s="3">
        <v>2.8444444444444446</v>
      </c>
      <c r="Z44" s="4">
        <f>Table39[[#This Row],[LPN Hours Contract]]/Table39[[#This Row],[LPN Hours]]</f>
        <v>3.0438142797693361E-2</v>
      </c>
      <c r="AA44" s="3">
        <v>0</v>
      </c>
      <c r="AB44" s="3">
        <v>0</v>
      </c>
      <c r="AC44" s="4">
        <v>0</v>
      </c>
      <c r="AD44" s="3">
        <f>SUM(Table39[[#This Row],[CNA Hours]], Table39[[#This Row],[NA in Training Hours]], Table39[[#This Row],[Med Aide/Tech Hours]])</f>
        <v>195.39166666666665</v>
      </c>
      <c r="AE44" s="3">
        <f>SUM(Table39[[#This Row],[CNA Hours Contract]], Table39[[#This Row],[NA in Training Hours Contract]], Table39[[#This Row],[Med Aide/Tech Hours Contract]])</f>
        <v>1.163888888888889</v>
      </c>
      <c r="AF44" s="4">
        <f>Table39[[#This Row],[CNA/NA/Med Aide Contract Hours]]/Table39[[#This Row],[Total CNA, NA in Training, Med Aide/Tech Hours]]</f>
        <v>5.9566966633968817E-3</v>
      </c>
      <c r="AG44" s="3">
        <v>195.13333333333333</v>
      </c>
      <c r="AH44" s="3">
        <v>1.163888888888889</v>
      </c>
      <c r="AI44" s="4">
        <f>Table39[[#This Row],[CNA Hours Contract]]/Table39[[#This Row],[CNA Hours]]</f>
        <v>5.9645826215692982E-3</v>
      </c>
      <c r="AJ44" s="3">
        <v>0.25833333333333336</v>
      </c>
      <c r="AK44" s="3">
        <v>0</v>
      </c>
      <c r="AL44" s="4">
        <f>Table39[[#This Row],[NA in Training Hours Contract]]/Table39[[#This Row],[NA in Training Hours]]</f>
        <v>0</v>
      </c>
      <c r="AM44" s="3">
        <v>0</v>
      </c>
      <c r="AN44" s="3">
        <v>0</v>
      </c>
      <c r="AO44" s="4">
        <v>0</v>
      </c>
      <c r="AP44" s="1" t="s">
        <v>42</v>
      </c>
      <c r="AQ44" s="1">
        <v>1</v>
      </c>
    </row>
    <row r="45" spans="1:43" x14ac:dyDescent="0.2">
      <c r="A45" s="1" t="s">
        <v>208</v>
      </c>
      <c r="B45" s="1" t="s">
        <v>252</v>
      </c>
      <c r="C45" s="1" t="s">
        <v>455</v>
      </c>
      <c r="D45" s="1" t="s">
        <v>521</v>
      </c>
      <c r="E45" s="3">
        <v>110.52222222222223</v>
      </c>
      <c r="F45" s="3">
        <f t="shared" si="2"/>
        <v>329.92755555555556</v>
      </c>
      <c r="G45" s="3">
        <f>SUM(Table39[[#This Row],[RN Hours Contract (W/ Admin, DON)]], Table39[[#This Row],[LPN Contract Hours (w/ Admin)]], Table39[[#This Row],[CNA/NA/Med Aide Contract Hours]])</f>
        <v>0</v>
      </c>
      <c r="H45" s="4">
        <f>Table39[[#This Row],[Total Contract Hours]]/Table39[[#This Row],[Total Hours Nurse Staffing]]</f>
        <v>0</v>
      </c>
      <c r="I45" s="3">
        <f>SUM(Table39[[#This Row],[RN Hours]], Table39[[#This Row],[RN Admin Hours]], Table39[[#This Row],[RN DON Hours]])</f>
        <v>53.372</v>
      </c>
      <c r="J45" s="3">
        <f t="shared" si="3"/>
        <v>0</v>
      </c>
      <c r="K45" s="4">
        <f>Table39[[#This Row],[RN Hours Contract (W/ Admin, DON)]]/Table39[[#This Row],[RN Hours (w/ Admin, DON)]]</f>
        <v>0</v>
      </c>
      <c r="L45" s="3">
        <v>40.816444444444443</v>
      </c>
      <c r="M45" s="3">
        <v>0</v>
      </c>
      <c r="N45" s="4">
        <f>Table39[[#This Row],[RN Hours Contract]]/Table39[[#This Row],[RN Hours]]</f>
        <v>0</v>
      </c>
      <c r="O45" s="3">
        <v>7.6055555555555552</v>
      </c>
      <c r="P45" s="3">
        <v>0</v>
      </c>
      <c r="Q45" s="4">
        <f>Table39[[#This Row],[RN Admin Hours Contract]]/Table39[[#This Row],[RN Admin Hours]]</f>
        <v>0</v>
      </c>
      <c r="R45" s="3">
        <v>4.95</v>
      </c>
      <c r="S45" s="3">
        <v>0</v>
      </c>
      <c r="T45" s="4">
        <f>Table39[[#This Row],[RN DON Hours Contract]]/Table39[[#This Row],[RN DON Hours]]</f>
        <v>0</v>
      </c>
      <c r="U45" s="3">
        <f>SUM(Table39[[#This Row],[LPN Hours]], Table39[[#This Row],[LPN Admin Hours]])</f>
        <v>86.88333333333334</v>
      </c>
      <c r="V45" s="3">
        <f>Table39[[#This Row],[LPN Hours Contract]]+Table39[[#This Row],[LPN Admin Hours Contract]]</f>
        <v>0</v>
      </c>
      <c r="W45" s="4">
        <f t="shared" si="4"/>
        <v>0</v>
      </c>
      <c r="X45" s="3">
        <v>76.25277777777778</v>
      </c>
      <c r="Y45" s="3">
        <v>0</v>
      </c>
      <c r="Z45" s="4">
        <f>Table39[[#This Row],[LPN Hours Contract]]/Table39[[#This Row],[LPN Hours]]</f>
        <v>0</v>
      </c>
      <c r="AA45" s="3">
        <v>10.630555555555556</v>
      </c>
      <c r="AB45" s="3">
        <v>0</v>
      </c>
      <c r="AC45" s="4">
        <f>Table39[[#This Row],[LPN Admin Hours Contract]]/Table39[[#This Row],[LPN Admin Hours]]</f>
        <v>0</v>
      </c>
      <c r="AD45" s="3">
        <f>SUM(Table39[[#This Row],[CNA Hours]], Table39[[#This Row],[NA in Training Hours]], Table39[[#This Row],[Med Aide/Tech Hours]])</f>
        <v>189.67222222222222</v>
      </c>
      <c r="AE45" s="3">
        <f>SUM(Table39[[#This Row],[CNA Hours Contract]], Table39[[#This Row],[NA in Training Hours Contract]], Table39[[#This Row],[Med Aide/Tech Hours Contract]])</f>
        <v>0</v>
      </c>
      <c r="AF45" s="4">
        <f>Table39[[#This Row],[CNA/NA/Med Aide Contract Hours]]/Table39[[#This Row],[Total CNA, NA in Training, Med Aide/Tech Hours]]</f>
        <v>0</v>
      </c>
      <c r="AG45" s="3">
        <v>189.67222222222222</v>
      </c>
      <c r="AH45" s="3">
        <v>0</v>
      </c>
      <c r="AI45" s="4">
        <f>Table39[[#This Row],[CNA Hours Contract]]/Table39[[#This Row],[CNA Hours]]</f>
        <v>0</v>
      </c>
      <c r="AJ45" s="3">
        <v>0</v>
      </c>
      <c r="AK45" s="3">
        <v>0</v>
      </c>
      <c r="AL45" s="4">
        <v>0</v>
      </c>
      <c r="AM45" s="3">
        <v>0</v>
      </c>
      <c r="AN45" s="3">
        <v>0</v>
      </c>
      <c r="AO45" s="4">
        <v>0</v>
      </c>
      <c r="AP45" s="1" t="s">
        <v>43</v>
      </c>
      <c r="AQ45" s="1">
        <v>1</v>
      </c>
    </row>
    <row r="46" spans="1:43" x14ac:dyDescent="0.2">
      <c r="A46" s="1" t="s">
        <v>208</v>
      </c>
      <c r="B46" s="1" t="s">
        <v>253</v>
      </c>
      <c r="C46" s="1" t="s">
        <v>456</v>
      </c>
      <c r="D46" s="1" t="s">
        <v>517</v>
      </c>
      <c r="E46" s="3">
        <v>76.788888888888891</v>
      </c>
      <c r="F46" s="3">
        <f t="shared" si="2"/>
        <v>318.61244444444446</v>
      </c>
      <c r="G46" s="3">
        <f>SUM(Table39[[#This Row],[RN Hours Contract (W/ Admin, DON)]], Table39[[#This Row],[LPN Contract Hours (w/ Admin)]], Table39[[#This Row],[CNA/NA/Med Aide Contract Hours]])</f>
        <v>0.5682222222222223</v>
      </c>
      <c r="H46" s="4">
        <f>Table39[[#This Row],[Total Contract Hours]]/Table39[[#This Row],[Total Hours Nurse Staffing]]</f>
        <v>1.7834275846099338E-3</v>
      </c>
      <c r="I46" s="3">
        <f>SUM(Table39[[#This Row],[RN Hours]], Table39[[#This Row],[RN Admin Hours]], Table39[[#This Row],[RN DON Hours]])</f>
        <v>49.026888888888891</v>
      </c>
      <c r="J46" s="3">
        <f t="shared" si="3"/>
        <v>0</v>
      </c>
      <c r="K46" s="4">
        <f>Table39[[#This Row],[RN Hours Contract (W/ Admin, DON)]]/Table39[[#This Row],[RN Hours (w/ Admin, DON)]]</f>
        <v>0</v>
      </c>
      <c r="L46" s="3">
        <v>33.226888888888887</v>
      </c>
      <c r="M46" s="3">
        <v>0</v>
      </c>
      <c r="N46" s="4">
        <f>Table39[[#This Row],[RN Hours Contract]]/Table39[[#This Row],[RN Hours]]</f>
        <v>0</v>
      </c>
      <c r="O46" s="3">
        <v>10.411111111111111</v>
      </c>
      <c r="P46" s="3">
        <v>0</v>
      </c>
      <c r="Q46" s="4">
        <f>Table39[[#This Row],[RN Admin Hours Contract]]/Table39[[#This Row],[RN Admin Hours]]</f>
        <v>0</v>
      </c>
      <c r="R46" s="3">
        <v>5.3888888888888893</v>
      </c>
      <c r="S46" s="3">
        <v>0</v>
      </c>
      <c r="T46" s="4">
        <f>Table39[[#This Row],[RN DON Hours Contract]]/Table39[[#This Row],[RN DON Hours]]</f>
        <v>0</v>
      </c>
      <c r="U46" s="3">
        <f>SUM(Table39[[#This Row],[LPN Hours]], Table39[[#This Row],[LPN Admin Hours]])</f>
        <v>98.575444444444457</v>
      </c>
      <c r="V46" s="3">
        <f>Table39[[#This Row],[LPN Hours Contract]]+Table39[[#This Row],[LPN Admin Hours Contract]]</f>
        <v>0</v>
      </c>
      <c r="W46" s="4">
        <f t="shared" si="4"/>
        <v>0</v>
      </c>
      <c r="X46" s="3">
        <v>98.575444444444457</v>
      </c>
      <c r="Y46" s="3">
        <v>0</v>
      </c>
      <c r="Z46" s="4">
        <f>Table39[[#This Row],[LPN Hours Contract]]/Table39[[#This Row],[LPN Hours]]</f>
        <v>0</v>
      </c>
      <c r="AA46" s="3">
        <v>0</v>
      </c>
      <c r="AB46" s="3">
        <v>0</v>
      </c>
      <c r="AC46" s="4">
        <v>0</v>
      </c>
      <c r="AD46" s="3">
        <f>SUM(Table39[[#This Row],[CNA Hours]], Table39[[#This Row],[NA in Training Hours]], Table39[[#This Row],[Med Aide/Tech Hours]])</f>
        <v>171.01011111111112</v>
      </c>
      <c r="AE46" s="3">
        <f>SUM(Table39[[#This Row],[CNA Hours Contract]], Table39[[#This Row],[NA in Training Hours Contract]], Table39[[#This Row],[Med Aide/Tech Hours Contract]])</f>
        <v>0.5682222222222223</v>
      </c>
      <c r="AF46" s="4">
        <f>Table39[[#This Row],[CNA/NA/Med Aide Contract Hours]]/Table39[[#This Row],[Total CNA, NA in Training, Med Aide/Tech Hours]]</f>
        <v>3.3227405007241291E-3</v>
      </c>
      <c r="AG46" s="3">
        <v>171.01011111111112</v>
      </c>
      <c r="AH46" s="3">
        <v>0.5682222222222223</v>
      </c>
      <c r="AI46" s="4">
        <f>Table39[[#This Row],[CNA Hours Contract]]/Table39[[#This Row],[CNA Hours]]</f>
        <v>3.3227405007241291E-3</v>
      </c>
      <c r="AJ46" s="3">
        <v>0</v>
      </c>
      <c r="AK46" s="3">
        <v>0</v>
      </c>
      <c r="AL46" s="4">
        <v>0</v>
      </c>
      <c r="AM46" s="3">
        <v>0</v>
      </c>
      <c r="AN46" s="3">
        <v>0</v>
      </c>
      <c r="AO46" s="4">
        <v>0</v>
      </c>
      <c r="AP46" s="1" t="s">
        <v>44</v>
      </c>
      <c r="AQ46" s="1">
        <v>1</v>
      </c>
    </row>
    <row r="47" spans="1:43" x14ac:dyDescent="0.2">
      <c r="A47" s="1" t="s">
        <v>208</v>
      </c>
      <c r="B47" s="1" t="s">
        <v>254</v>
      </c>
      <c r="C47" s="1" t="s">
        <v>457</v>
      </c>
      <c r="D47" s="1" t="s">
        <v>516</v>
      </c>
      <c r="E47" s="3">
        <v>82.666666666666671</v>
      </c>
      <c r="F47" s="3">
        <f t="shared" si="2"/>
        <v>356.62222222222221</v>
      </c>
      <c r="G47" s="3">
        <f>SUM(Table39[[#This Row],[RN Hours Contract (W/ Admin, DON)]], Table39[[#This Row],[LPN Contract Hours (w/ Admin)]], Table39[[#This Row],[CNA/NA/Med Aide Contract Hours]])</f>
        <v>22.755555555555556</v>
      </c>
      <c r="H47" s="4">
        <f>Table39[[#This Row],[Total Contract Hours]]/Table39[[#This Row],[Total Hours Nurse Staffing]]</f>
        <v>6.3808574277168503E-2</v>
      </c>
      <c r="I47" s="3">
        <f>SUM(Table39[[#This Row],[RN Hours]], Table39[[#This Row],[RN Admin Hours]], Table39[[#This Row],[RN DON Hours]])</f>
        <v>71.655555555555551</v>
      </c>
      <c r="J47" s="3">
        <f t="shared" si="3"/>
        <v>22.755555555555556</v>
      </c>
      <c r="K47" s="4">
        <f>Table39[[#This Row],[RN Hours Contract (W/ Admin, DON)]]/Table39[[#This Row],[RN Hours (w/ Admin, DON)]]</f>
        <v>0.31756861528919217</v>
      </c>
      <c r="L47" s="3">
        <v>47.613888888888887</v>
      </c>
      <c r="M47" s="3">
        <v>22.755555555555556</v>
      </c>
      <c r="N47" s="4">
        <f>Table39[[#This Row],[RN Hours Contract]]/Table39[[#This Row],[RN Hours]]</f>
        <v>0.47791844116445953</v>
      </c>
      <c r="O47" s="3">
        <v>18.197222222222223</v>
      </c>
      <c r="P47" s="3">
        <v>0</v>
      </c>
      <c r="Q47" s="4">
        <f>Table39[[#This Row],[RN Admin Hours Contract]]/Table39[[#This Row],[RN Admin Hours]]</f>
        <v>0</v>
      </c>
      <c r="R47" s="3">
        <v>5.8444444444444441</v>
      </c>
      <c r="S47" s="3">
        <v>0</v>
      </c>
      <c r="T47" s="4">
        <f>Table39[[#This Row],[RN DON Hours Contract]]/Table39[[#This Row],[RN DON Hours]]</f>
        <v>0</v>
      </c>
      <c r="U47" s="3">
        <f>SUM(Table39[[#This Row],[LPN Hours]], Table39[[#This Row],[LPN Admin Hours]])</f>
        <v>94.947222222222223</v>
      </c>
      <c r="V47" s="3">
        <f>Table39[[#This Row],[LPN Hours Contract]]+Table39[[#This Row],[LPN Admin Hours Contract]]</f>
        <v>0</v>
      </c>
      <c r="W47" s="4">
        <f t="shared" si="4"/>
        <v>0</v>
      </c>
      <c r="X47" s="3">
        <v>90.041666666666671</v>
      </c>
      <c r="Y47" s="3">
        <v>0</v>
      </c>
      <c r="Z47" s="4">
        <f>Table39[[#This Row],[LPN Hours Contract]]/Table39[[#This Row],[LPN Hours]]</f>
        <v>0</v>
      </c>
      <c r="AA47" s="3">
        <v>4.9055555555555559</v>
      </c>
      <c r="AB47" s="3">
        <v>0</v>
      </c>
      <c r="AC47" s="4">
        <f>Table39[[#This Row],[LPN Admin Hours Contract]]/Table39[[#This Row],[LPN Admin Hours]]</f>
        <v>0</v>
      </c>
      <c r="AD47" s="3">
        <f>SUM(Table39[[#This Row],[CNA Hours]], Table39[[#This Row],[NA in Training Hours]], Table39[[#This Row],[Med Aide/Tech Hours]])</f>
        <v>190.01944444444445</v>
      </c>
      <c r="AE47" s="3">
        <f>SUM(Table39[[#This Row],[CNA Hours Contract]], Table39[[#This Row],[NA in Training Hours Contract]], Table39[[#This Row],[Med Aide/Tech Hours Contract]])</f>
        <v>0</v>
      </c>
      <c r="AF47" s="4">
        <f>Table39[[#This Row],[CNA/NA/Med Aide Contract Hours]]/Table39[[#This Row],[Total CNA, NA in Training, Med Aide/Tech Hours]]</f>
        <v>0</v>
      </c>
      <c r="AG47" s="3">
        <v>190.01944444444445</v>
      </c>
      <c r="AH47" s="3">
        <v>0</v>
      </c>
      <c r="AI47" s="4">
        <f>Table39[[#This Row],[CNA Hours Contract]]/Table39[[#This Row],[CNA Hours]]</f>
        <v>0</v>
      </c>
      <c r="AJ47" s="3">
        <v>0</v>
      </c>
      <c r="AK47" s="3">
        <v>0</v>
      </c>
      <c r="AL47" s="4">
        <v>0</v>
      </c>
      <c r="AM47" s="3">
        <v>0</v>
      </c>
      <c r="AN47" s="3">
        <v>0</v>
      </c>
      <c r="AO47" s="4">
        <v>0</v>
      </c>
      <c r="AP47" s="1" t="s">
        <v>45</v>
      </c>
      <c r="AQ47" s="1">
        <v>1</v>
      </c>
    </row>
    <row r="48" spans="1:43" x14ac:dyDescent="0.2">
      <c r="A48" s="1" t="s">
        <v>208</v>
      </c>
      <c r="B48" s="1" t="s">
        <v>255</v>
      </c>
      <c r="C48" s="1" t="s">
        <v>458</v>
      </c>
      <c r="D48" s="1" t="s">
        <v>518</v>
      </c>
      <c r="E48" s="3">
        <v>85.888888888888886</v>
      </c>
      <c r="F48" s="3">
        <f t="shared" si="2"/>
        <v>298.02777777777783</v>
      </c>
      <c r="G48" s="3">
        <f>SUM(Table39[[#This Row],[RN Hours Contract (W/ Admin, DON)]], Table39[[#This Row],[LPN Contract Hours (w/ Admin)]], Table39[[#This Row],[CNA/NA/Med Aide Contract Hours]])</f>
        <v>26.18611111111111</v>
      </c>
      <c r="H48" s="4">
        <f>Table39[[#This Row],[Total Contract Hours]]/Table39[[#This Row],[Total Hours Nurse Staffing]]</f>
        <v>8.7864665858887109E-2</v>
      </c>
      <c r="I48" s="3">
        <f>SUM(Table39[[#This Row],[RN Hours]], Table39[[#This Row],[RN Admin Hours]], Table39[[#This Row],[RN DON Hours]])</f>
        <v>66.230555555555554</v>
      </c>
      <c r="J48" s="3">
        <f t="shared" si="3"/>
        <v>11.377777777777778</v>
      </c>
      <c r="K48" s="4">
        <f>Table39[[#This Row],[RN Hours Contract (W/ Admin, DON)]]/Table39[[#This Row],[RN Hours (w/ Admin, DON)]]</f>
        <v>0.17179046260957095</v>
      </c>
      <c r="L48" s="3">
        <v>11.377777777777778</v>
      </c>
      <c r="M48" s="3">
        <v>11.377777777777778</v>
      </c>
      <c r="N48" s="4">
        <f>Table39[[#This Row],[RN Hours Contract]]/Table39[[#This Row],[RN Hours]]</f>
        <v>1</v>
      </c>
      <c r="O48" s="3">
        <v>48.216666666666669</v>
      </c>
      <c r="P48" s="3">
        <v>0</v>
      </c>
      <c r="Q48" s="4">
        <f>Table39[[#This Row],[RN Admin Hours Contract]]/Table39[[#This Row],[RN Admin Hours]]</f>
        <v>0</v>
      </c>
      <c r="R48" s="3">
        <v>6.6361111111111111</v>
      </c>
      <c r="S48" s="3">
        <v>0</v>
      </c>
      <c r="T48" s="4">
        <f>Table39[[#This Row],[RN DON Hours Contract]]/Table39[[#This Row],[RN DON Hours]]</f>
        <v>0</v>
      </c>
      <c r="U48" s="3">
        <f>SUM(Table39[[#This Row],[LPN Hours]], Table39[[#This Row],[LPN Admin Hours]])</f>
        <v>95.405555555555551</v>
      </c>
      <c r="V48" s="3">
        <f>Table39[[#This Row],[LPN Hours Contract]]+Table39[[#This Row],[LPN Admin Hours Contract]]</f>
        <v>13.969444444444445</v>
      </c>
      <c r="W48" s="4">
        <f t="shared" si="4"/>
        <v>0.14642170849589473</v>
      </c>
      <c r="X48" s="3">
        <v>95.405555555555551</v>
      </c>
      <c r="Y48" s="3">
        <v>13.969444444444445</v>
      </c>
      <c r="Z48" s="4">
        <f>Table39[[#This Row],[LPN Hours Contract]]/Table39[[#This Row],[LPN Hours]]</f>
        <v>0.14642170849589473</v>
      </c>
      <c r="AA48" s="3">
        <v>0</v>
      </c>
      <c r="AB48" s="3">
        <v>0</v>
      </c>
      <c r="AC48" s="4">
        <v>0</v>
      </c>
      <c r="AD48" s="3">
        <f>SUM(Table39[[#This Row],[CNA Hours]], Table39[[#This Row],[NA in Training Hours]], Table39[[#This Row],[Med Aide/Tech Hours]])</f>
        <v>136.39166666666668</v>
      </c>
      <c r="AE48" s="3">
        <f>SUM(Table39[[#This Row],[CNA Hours Contract]], Table39[[#This Row],[NA in Training Hours Contract]], Table39[[#This Row],[Med Aide/Tech Hours Contract]])</f>
        <v>0.83888888888888891</v>
      </c>
      <c r="AF48" s="4">
        <f>Table39[[#This Row],[CNA/NA/Med Aide Contract Hours]]/Table39[[#This Row],[Total CNA, NA in Training, Med Aide/Tech Hours]]</f>
        <v>6.1505875644080566E-3</v>
      </c>
      <c r="AG48" s="3">
        <v>136.39166666666668</v>
      </c>
      <c r="AH48" s="3">
        <v>0.83888888888888891</v>
      </c>
      <c r="AI48" s="4">
        <f>Table39[[#This Row],[CNA Hours Contract]]/Table39[[#This Row],[CNA Hours]]</f>
        <v>6.1505875644080566E-3</v>
      </c>
      <c r="AJ48" s="3">
        <v>0</v>
      </c>
      <c r="AK48" s="3">
        <v>0</v>
      </c>
      <c r="AL48" s="4">
        <v>0</v>
      </c>
      <c r="AM48" s="3">
        <v>0</v>
      </c>
      <c r="AN48" s="3">
        <v>0</v>
      </c>
      <c r="AO48" s="4">
        <v>0</v>
      </c>
      <c r="AP48" s="1" t="s">
        <v>46</v>
      </c>
      <c r="AQ48" s="1">
        <v>1</v>
      </c>
    </row>
    <row r="49" spans="1:43" x14ac:dyDescent="0.2">
      <c r="A49" s="1" t="s">
        <v>208</v>
      </c>
      <c r="B49" s="1" t="s">
        <v>256</v>
      </c>
      <c r="C49" s="1" t="s">
        <v>459</v>
      </c>
      <c r="D49" s="1" t="s">
        <v>522</v>
      </c>
      <c r="E49" s="3">
        <v>89.466666666666669</v>
      </c>
      <c r="F49" s="3">
        <f t="shared" si="2"/>
        <v>336.37377777777778</v>
      </c>
      <c r="G49" s="3">
        <f>SUM(Table39[[#This Row],[RN Hours Contract (W/ Admin, DON)]], Table39[[#This Row],[LPN Contract Hours (w/ Admin)]], Table39[[#This Row],[CNA/NA/Med Aide Contract Hours]])</f>
        <v>12.291444444444444</v>
      </c>
      <c r="H49" s="4">
        <f>Table39[[#This Row],[Total Contract Hours]]/Table39[[#This Row],[Total Hours Nurse Staffing]]</f>
        <v>3.6541030414578492E-2</v>
      </c>
      <c r="I49" s="3">
        <f>SUM(Table39[[#This Row],[RN Hours]], Table39[[#This Row],[RN Admin Hours]], Table39[[#This Row],[RN DON Hours]])</f>
        <v>70.62488888888889</v>
      </c>
      <c r="J49" s="3">
        <f t="shared" si="3"/>
        <v>3.2194444444444446</v>
      </c>
      <c r="K49" s="4">
        <f>Table39[[#This Row],[RN Hours Contract (W/ Admin, DON)]]/Table39[[#This Row],[RN Hours (w/ Admin, DON)]]</f>
        <v>4.5585125797641374E-2</v>
      </c>
      <c r="L49" s="3">
        <v>40.946555555555555</v>
      </c>
      <c r="M49" s="3">
        <v>3.2194444444444446</v>
      </c>
      <c r="N49" s="4">
        <f>Table39[[#This Row],[RN Hours Contract]]/Table39[[#This Row],[RN Hours]]</f>
        <v>7.8625525413886399E-2</v>
      </c>
      <c r="O49" s="3">
        <v>24.256111111111114</v>
      </c>
      <c r="P49" s="3">
        <v>0</v>
      </c>
      <c r="Q49" s="4">
        <f>Table39[[#This Row],[RN Admin Hours Contract]]/Table39[[#This Row],[RN Admin Hours]]</f>
        <v>0</v>
      </c>
      <c r="R49" s="3">
        <v>5.4222222222222225</v>
      </c>
      <c r="S49" s="3">
        <v>0</v>
      </c>
      <c r="T49" s="4">
        <f>Table39[[#This Row],[RN DON Hours Contract]]/Table39[[#This Row],[RN DON Hours]]</f>
        <v>0</v>
      </c>
      <c r="U49" s="3">
        <f>SUM(Table39[[#This Row],[LPN Hours]], Table39[[#This Row],[LPN Admin Hours]])</f>
        <v>70.268555555555551</v>
      </c>
      <c r="V49" s="3">
        <f>Table39[[#This Row],[LPN Hours Contract]]+Table39[[#This Row],[LPN Admin Hours Contract]]</f>
        <v>5.4638888888888886</v>
      </c>
      <c r="W49" s="4">
        <f t="shared" si="4"/>
        <v>7.7757239289898916E-2</v>
      </c>
      <c r="X49" s="3">
        <v>67.896777777777771</v>
      </c>
      <c r="Y49" s="3">
        <v>5.4638888888888886</v>
      </c>
      <c r="Z49" s="4">
        <f>Table39[[#This Row],[LPN Hours Contract]]/Table39[[#This Row],[LPN Hours]]</f>
        <v>8.0473463803715117E-2</v>
      </c>
      <c r="AA49" s="3">
        <v>2.371777777777778</v>
      </c>
      <c r="AB49" s="3">
        <v>0</v>
      </c>
      <c r="AC49" s="4">
        <f>Table39[[#This Row],[LPN Admin Hours Contract]]/Table39[[#This Row],[LPN Admin Hours]]</f>
        <v>0</v>
      </c>
      <c r="AD49" s="3">
        <f>SUM(Table39[[#This Row],[CNA Hours]], Table39[[#This Row],[NA in Training Hours]], Table39[[#This Row],[Med Aide/Tech Hours]])</f>
        <v>195.48033333333333</v>
      </c>
      <c r="AE49" s="3">
        <f>SUM(Table39[[#This Row],[CNA Hours Contract]], Table39[[#This Row],[NA in Training Hours Contract]], Table39[[#This Row],[Med Aide/Tech Hours Contract]])</f>
        <v>3.6081111111111115</v>
      </c>
      <c r="AF49" s="4">
        <f>Table39[[#This Row],[CNA/NA/Med Aide Contract Hours]]/Table39[[#This Row],[Total CNA, NA in Training, Med Aide/Tech Hours]]</f>
        <v>1.8457668091646617E-2</v>
      </c>
      <c r="AG49" s="3">
        <v>195.48033333333333</v>
      </c>
      <c r="AH49" s="3">
        <v>3.6081111111111115</v>
      </c>
      <c r="AI49" s="4">
        <f>Table39[[#This Row],[CNA Hours Contract]]/Table39[[#This Row],[CNA Hours]]</f>
        <v>1.8457668091646617E-2</v>
      </c>
      <c r="AJ49" s="3">
        <v>0</v>
      </c>
      <c r="AK49" s="3">
        <v>0</v>
      </c>
      <c r="AL49" s="4">
        <v>0</v>
      </c>
      <c r="AM49" s="3">
        <v>0</v>
      </c>
      <c r="AN49" s="3">
        <v>0</v>
      </c>
      <c r="AO49" s="4">
        <v>0</v>
      </c>
      <c r="AP49" s="1" t="s">
        <v>47</v>
      </c>
      <c r="AQ49" s="1">
        <v>1</v>
      </c>
    </row>
    <row r="50" spans="1:43" x14ac:dyDescent="0.2">
      <c r="A50" s="1" t="s">
        <v>208</v>
      </c>
      <c r="B50" s="1" t="s">
        <v>257</v>
      </c>
      <c r="C50" s="1" t="s">
        <v>460</v>
      </c>
      <c r="D50" s="1" t="s">
        <v>522</v>
      </c>
      <c r="E50" s="3">
        <v>71.288888888888891</v>
      </c>
      <c r="F50" s="3">
        <f t="shared" si="2"/>
        <v>249.68055555555554</v>
      </c>
      <c r="G50" s="3">
        <f>SUM(Table39[[#This Row],[RN Hours Contract (W/ Admin, DON)]], Table39[[#This Row],[LPN Contract Hours (w/ Admin)]], Table39[[#This Row],[CNA/NA/Med Aide Contract Hours]])</f>
        <v>36.950000000000003</v>
      </c>
      <c r="H50" s="4">
        <f>Table39[[#This Row],[Total Contract Hours]]/Table39[[#This Row],[Total Hours Nurse Staffing]]</f>
        <v>0.14798909717972966</v>
      </c>
      <c r="I50" s="3">
        <f>SUM(Table39[[#This Row],[RN Hours]], Table39[[#This Row],[RN Admin Hours]], Table39[[#This Row],[RN DON Hours]])</f>
        <v>52.680555555555557</v>
      </c>
      <c r="J50" s="3">
        <f t="shared" si="3"/>
        <v>0.30833333333333335</v>
      </c>
      <c r="K50" s="4">
        <f>Table39[[#This Row],[RN Hours Contract (W/ Admin, DON)]]/Table39[[#This Row],[RN Hours (w/ Admin, DON)]]</f>
        <v>5.8528868969153708E-3</v>
      </c>
      <c r="L50" s="3">
        <v>39.43611111111111</v>
      </c>
      <c r="M50" s="3">
        <v>0.30833333333333335</v>
      </c>
      <c r="N50" s="4">
        <f>Table39[[#This Row],[RN Hours Contract]]/Table39[[#This Row],[RN Hours]]</f>
        <v>7.8185532154680572E-3</v>
      </c>
      <c r="O50" s="3">
        <v>7.822222222222222</v>
      </c>
      <c r="P50" s="3">
        <v>0</v>
      </c>
      <c r="Q50" s="4">
        <f>Table39[[#This Row],[RN Admin Hours Contract]]/Table39[[#This Row],[RN Admin Hours]]</f>
        <v>0</v>
      </c>
      <c r="R50" s="3">
        <v>5.4222222222222225</v>
      </c>
      <c r="S50" s="3">
        <v>0</v>
      </c>
      <c r="T50" s="4">
        <f>Table39[[#This Row],[RN DON Hours Contract]]/Table39[[#This Row],[RN DON Hours]]</f>
        <v>0</v>
      </c>
      <c r="U50" s="3">
        <f>SUM(Table39[[#This Row],[LPN Hours]], Table39[[#This Row],[LPN Admin Hours]])</f>
        <v>55.62222222222222</v>
      </c>
      <c r="V50" s="3">
        <f>Table39[[#This Row],[LPN Hours Contract]]+Table39[[#This Row],[LPN Admin Hours Contract]]</f>
        <v>6.3305555555555557</v>
      </c>
      <c r="W50" s="4">
        <f t="shared" si="4"/>
        <v>0.11381342389133041</v>
      </c>
      <c r="X50" s="3">
        <v>55.62222222222222</v>
      </c>
      <c r="Y50" s="3">
        <v>6.3305555555555557</v>
      </c>
      <c r="Z50" s="4">
        <f>Table39[[#This Row],[LPN Hours Contract]]/Table39[[#This Row],[LPN Hours]]</f>
        <v>0.11381342389133041</v>
      </c>
      <c r="AA50" s="3">
        <v>0</v>
      </c>
      <c r="AB50" s="3">
        <v>0</v>
      </c>
      <c r="AC50" s="4">
        <v>0</v>
      </c>
      <c r="AD50" s="3">
        <f>SUM(Table39[[#This Row],[CNA Hours]], Table39[[#This Row],[NA in Training Hours]], Table39[[#This Row],[Med Aide/Tech Hours]])</f>
        <v>141.37777777777777</v>
      </c>
      <c r="AE50" s="3">
        <f>SUM(Table39[[#This Row],[CNA Hours Contract]], Table39[[#This Row],[NA in Training Hours Contract]], Table39[[#This Row],[Med Aide/Tech Hours Contract]])</f>
        <v>30.31111111111111</v>
      </c>
      <c r="AF50" s="4">
        <f>Table39[[#This Row],[CNA/NA/Med Aide Contract Hours]]/Table39[[#This Row],[Total CNA, NA in Training, Med Aide/Tech Hours]]</f>
        <v>0.21439798805407106</v>
      </c>
      <c r="AG50" s="3">
        <v>126.13611111111111</v>
      </c>
      <c r="AH50" s="3">
        <v>30.31111111111111</v>
      </c>
      <c r="AI50" s="4">
        <f>Table39[[#This Row],[CNA Hours Contract]]/Table39[[#This Row],[CNA Hours]]</f>
        <v>0.24030478539496575</v>
      </c>
      <c r="AJ50" s="3">
        <v>15.241666666666667</v>
      </c>
      <c r="AK50" s="3">
        <v>0</v>
      </c>
      <c r="AL50" s="4">
        <f>Table39[[#This Row],[NA in Training Hours Contract]]/Table39[[#This Row],[NA in Training Hours]]</f>
        <v>0</v>
      </c>
      <c r="AM50" s="3">
        <v>0</v>
      </c>
      <c r="AN50" s="3">
        <v>0</v>
      </c>
      <c r="AO50" s="4">
        <v>0</v>
      </c>
      <c r="AP50" s="1" t="s">
        <v>48</v>
      </c>
      <c r="AQ50" s="1">
        <v>1</v>
      </c>
    </row>
    <row r="51" spans="1:43" x14ac:dyDescent="0.2">
      <c r="A51" s="1" t="s">
        <v>208</v>
      </c>
      <c r="B51" s="1" t="s">
        <v>258</v>
      </c>
      <c r="C51" s="1" t="s">
        <v>444</v>
      </c>
      <c r="D51" s="1" t="s">
        <v>518</v>
      </c>
      <c r="E51" s="3">
        <v>82.13333333333334</v>
      </c>
      <c r="F51" s="3">
        <f t="shared" si="2"/>
        <v>409.6561111111111</v>
      </c>
      <c r="G51" s="3">
        <f>SUM(Table39[[#This Row],[RN Hours Contract (W/ Admin, DON)]], Table39[[#This Row],[LPN Contract Hours (w/ Admin)]], Table39[[#This Row],[CNA/NA/Med Aide Contract Hours]])</f>
        <v>16.25611111111111</v>
      </c>
      <c r="H51" s="4">
        <f>Table39[[#This Row],[Total Contract Hours]]/Table39[[#This Row],[Total Hours Nurse Staffing]]</f>
        <v>3.9682335183575383E-2</v>
      </c>
      <c r="I51" s="3">
        <f>SUM(Table39[[#This Row],[RN Hours]], Table39[[#This Row],[RN Admin Hours]], Table39[[#This Row],[RN DON Hours]])</f>
        <v>66.052777777777777</v>
      </c>
      <c r="J51" s="3">
        <f t="shared" si="3"/>
        <v>0.26666666666666666</v>
      </c>
      <c r="K51" s="4">
        <f>Table39[[#This Row],[RN Hours Contract (W/ Admin, DON)]]/Table39[[#This Row],[RN Hours (w/ Admin, DON)]]</f>
        <v>4.0371756591950879E-3</v>
      </c>
      <c r="L51" s="3">
        <v>54.280555555555559</v>
      </c>
      <c r="M51" s="3">
        <v>0.26666666666666666</v>
      </c>
      <c r="N51" s="4">
        <f>Table39[[#This Row],[RN Hours Contract]]/Table39[[#This Row],[RN Hours]]</f>
        <v>4.912747556419835E-3</v>
      </c>
      <c r="O51" s="3">
        <v>5.9944444444444445</v>
      </c>
      <c r="P51" s="3">
        <v>0</v>
      </c>
      <c r="Q51" s="4">
        <f>Table39[[#This Row],[RN Admin Hours Contract]]/Table39[[#This Row],[RN Admin Hours]]</f>
        <v>0</v>
      </c>
      <c r="R51" s="3">
        <v>5.7777777777777777</v>
      </c>
      <c r="S51" s="3">
        <v>0</v>
      </c>
      <c r="T51" s="4">
        <f>Table39[[#This Row],[RN DON Hours Contract]]/Table39[[#This Row],[RN DON Hours]]</f>
        <v>0</v>
      </c>
      <c r="U51" s="3">
        <f>SUM(Table39[[#This Row],[LPN Hours]], Table39[[#This Row],[LPN Admin Hours]])</f>
        <v>117.06722222222221</v>
      </c>
      <c r="V51" s="3">
        <f>Table39[[#This Row],[LPN Hours Contract]]+Table39[[#This Row],[LPN Admin Hours Contract]]</f>
        <v>15.989444444444445</v>
      </c>
      <c r="W51" s="4">
        <f t="shared" si="4"/>
        <v>0.13658344445973586</v>
      </c>
      <c r="X51" s="3">
        <v>117.06722222222221</v>
      </c>
      <c r="Y51" s="3">
        <v>15.989444444444445</v>
      </c>
      <c r="Z51" s="4">
        <f>Table39[[#This Row],[LPN Hours Contract]]/Table39[[#This Row],[LPN Hours]]</f>
        <v>0.13658344445973586</v>
      </c>
      <c r="AA51" s="3">
        <v>0</v>
      </c>
      <c r="AB51" s="3">
        <v>0</v>
      </c>
      <c r="AC51" s="4">
        <v>0</v>
      </c>
      <c r="AD51" s="3">
        <f>SUM(Table39[[#This Row],[CNA Hours]], Table39[[#This Row],[NA in Training Hours]], Table39[[#This Row],[Med Aide/Tech Hours]])</f>
        <v>226.5361111111111</v>
      </c>
      <c r="AE51" s="3">
        <f>SUM(Table39[[#This Row],[CNA Hours Contract]], Table39[[#This Row],[NA in Training Hours Contract]], Table39[[#This Row],[Med Aide/Tech Hours Contract]])</f>
        <v>0</v>
      </c>
      <c r="AF51" s="4">
        <f>Table39[[#This Row],[CNA/NA/Med Aide Contract Hours]]/Table39[[#This Row],[Total CNA, NA in Training, Med Aide/Tech Hours]]</f>
        <v>0</v>
      </c>
      <c r="AG51" s="3">
        <v>226.5361111111111</v>
      </c>
      <c r="AH51" s="3">
        <v>0</v>
      </c>
      <c r="AI51" s="4">
        <f>Table39[[#This Row],[CNA Hours Contract]]/Table39[[#This Row],[CNA Hours]]</f>
        <v>0</v>
      </c>
      <c r="AJ51" s="3">
        <v>0</v>
      </c>
      <c r="AK51" s="3">
        <v>0</v>
      </c>
      <c r="AL51" s="4">
        <v>0</v>
      </c>
      <c r="AM51" s="3">
        <v>0</v>
      </c>
      <c r="AN51" s="3">
        <v>0</v>
      </c>
      <c r="AO51" s="4">
        <v>0</v>
      </c>
      <c r="AP51" s="1" t="s">
        <v>49</v>
      </c>
      <c r="AQ51" s="1">
        <v>1</v>
      </c>
    </row>
    <row r="52" spans="1:43" x14ac:dyDescent="0.2">
      <c r="A52" s="1" t="s">
        <v>208</v>
      </c>
      <c r="B52" s="1" t="s">
        <v>259</v>
      </c>
      <c r="C52" s="1" t="s">
        <v>461</v>
      </c>
      <c r="D52" s="1" t="s">
        <v>517</v>
      </c>
      <c r="E52" s="3">
        <v>68.233333333333334</v>
      </c>
      <c r="F52" s="3">
        <f t="shared" si="2"/>
        <v>214.47222222222223</v>
      </c>
      <c r="G52" s="3">
        <f>SUM(Table39[[#This Row],[RN Hours Contract (W/ Admin, DON)]], Table39[[#This Row],[LPN Contract Hours (w/ Admin)]], Table39[[#This Row],[CNA/NA/Med Aide Contract Hours]])</f>
        <v>0</v>
      </c>
      <c r="H52" s="4">
        <f>Table39[[#This Row],[Total Contract Hours]]/Table39[[#This Row],[Total Hours Nurse Staffing]]</f>
        <v>0</v>
      </c>
      <c r="I52" s="3">
        <f>SUM(Table39[[#This Row],[RN Hours]], Table39[[#This Row],[RN Admin Hours]], Table39[[#This Row],[RN DON Hours]])</f>
        <v>41.93611111111111</v>
      </c>
      <c r="J52" s="3">
        <f t="shared" si="3"/>
        <v>0</v>
      </c>
      <c r="K52" s="4">
        <f>Table39[[#This Row],[RN Hours Contract (W/ Admin, DON)]]/Table39[[#This Row],[RN Hours (w/ Admin, DON)]]</f>
        <v>0</v>
      </c>
      <c r="L52" s="3">
        <v>29.816666666666666</v>
      </c>
      <c r="M52" s="3">
        <v>0</v>
      </c>
      <c r="N52" s="4">
        <f>Table39[[#This Row],[RN Hours Contract]]/Table39[[#This Row],[RN Hours]]</f>
        <v>0</v>
      </c>
      <c r="O52" s="3">
        <v>6.5194444444444448</v>
      </c>
      <c r="P52" s="3">
        <v>0</v>
      </c>
      <c r="Q52" s="4">
        <f>Table39[[#This Row],[RN Admin Hours Contract]]/Table39[[#This Row],[RN Admin Hours]]</f>
        <v>0</v>
      </c>
      <c r="R52" s="3">
        <v>5.6</v>
      </c>
      <c r="S52" s="3">
        <v>0</v>
      </c>
      <c r="T52" s="4">
        <f>Table39[[#This Row],[RN DON Hours Contract]]/Table39[[#This Row],[RN DON Hours]]</f>
        <v>0</v>
      </c>
      <c r="U52" s="3">
        <f>SUM(Table39[[#This Row],[LPN Hours]], Table39[[#This Row],[LPN Admin Hours]])</f>
        <v>49.319444444444443</v>
      </c>
      <c r="V52" s="3">
        <f>Table39[[#This Row],[LPN Hours Contract]]+Table39[[#This Row],[LPN Admin Hours Contract]]</f>
        <v>0</v>
      </c>
      <c r="W52" s="4">
        <f t="shared" si="4"/>
        <v>0</v>
      </c>
      <c r="X52" s="3">
        <v>49.15</v>
      </c>
      <c r="Y52" s="3">
        <v>0</v>
      </c>
      <c r="Z52" s="4">
        <f>Table39[[#This Row],[LPN Hours Contract]]/Table39[[#This Row],[LPN Hours]]</f>
        <v>0</v>
      </c>
      <c r="AA52" s="3">
        <v>0.16944444444444445</v>
      </c>
      <c r="AB52" s="3">
        <v>0</v>
      </c>
      <c r="AC52" s="4">
        <f>Table39[[#This Row],[LPN Admin Hours Contract]]/Table39[[#This Row],[LPN Admin Hours]]</f>
        <v>0</v>
      </c>
      <c r="AD52" s="3">
        <f>SUM(Table39[[#This Row],[CNA Hours]], Table39[[#This Row],[NA in Training Hours]], Table39[[#This Row],[Med Aide/Tech Hours]])</f>
        <v>123.21666666666667</v>
      </c>
      <c r="AE52" s="3">
        <f>SUM(Table39[[#This Row],[CNA Hours Contract]], Table39[[#This Row],[NA in Training Hours Contract]], Table39[[#This Row],[Med Aide/Tech Hours Contract]])</f>
        <v>0</v>
      </c>
      <c r="AF52" s="4">
        <f>Table39[[#This Row],[CNA/NA/Med Aide Contract Hours]]/Table39[[#This Row],[Total CNA, NA in Training, Med Aide/Tech Hours]]</f>
        <v>0</v>
      </c>
      <c r="AG52" s="3">
        <v>122.375</v>
      </c>
      <c r="AH52" s="3">
        <v>0</v>
      </c>
      <c r="AI52" s="4">
        <f>Table39[[#This Row],[CNA Hours Contract]]/Table39[[#This Row],[CNA Hours]]</f>
        <v>0</v>
      </c>
      <c r="AJ52" s="3">
        <v>0.84166666666666667</v>
      </c>
      <c r="AK52" s="3">
        <v>0</v>
      </c>
      <c r="AL52" s="4">
        <f>Table39[[#This Row],[NA in Training Hours Contract]]/Table39[[#This Row],[NA in Training Hours]]</f>
        <v>0</v>
      </c>
      <c r="AM52" s="3">
        <v>0</v>
      </c>
      <c r="AN52" s="3">
        <v>0</v>
      </c>
      <c r="AO52" s="4">
        <v>0</v>
      </c>
      <c r="AP52" s="1" t="s">
        <v>50</v>
      </c>
      <c r="AQ52" s="1">
        <v>1</v>
      </c>
    </row>
    <row r="53" spans="1:43" x14ac:dyDescent="0.2">
      <c r="A53" s="1" t="s">
        <v>208</v>
      </c>
      <c r="B53" s="1" t="s">
        <v>260</v>
      </c>
      <c r="C53" s="1" t="s">
        <v>436</v>
      </c>
      <c r="D53" s="1" t="s">
        <v>518</v>
      </c>
      <c r="E53" s="3">
        <v>81.188888888888883</v>
      </c>
      <c r="F53" s="3">
        <f t="shared" si="2"/>
        <v>281.40422222222224</v>
      </c>
      <c r="G53" s="3">
        <f>SUM(Table39[[#This Row],[RN Hours Contract (W/ Admin, DON)]], Table39[[#This Row],[LPN Contract Hours (w/ Admin)]], Table39[[#This Row],[CNA/NA/Med Aide Contract Hours]])</f>
        <v>5.8888888888888893</v>
      </c>
      <c r="H53" s="4">
        <f>Table39[[#This Row],[Total Contract Hours]]/Table39[[#This Row],[Total Hours Nurse Staffing]]</f>
        <v>2.0926796486509323E-2</v>
      </c>
      <c r="I53" s="3">
        <f>SUM(Table39[[#This Row],[RN Hours]], Table39[[#This Row],[RN Admin Hours]], Table39[[#This Row],[RN DON Hours]])</f>
        <v>42.338888888888896</v>
      </c>
      <c r="J53" s="3">
        <f t="shared" si="3"/>
        <v>1.825</v>
      </c>
      <c r="K53" s="4">
        <f>Table39[[#This Row],[RN Hours Contract (W/ Admin, DON)]]/Table39[[#This Row],[RN Hours (w/ Admin, DON)]]</f>
        <v>4.3104579451515544E-2</v>
      </c>
      <c r="L53" s="3">
        <v>28.336111111111112</v>
      </c>
      <c r="M53" s="3">
        <v>0</v>
      </c>
      <c r="N53" s="4">
        <f>Table39[[#This Row],[RN Hours Contract]]/Table39[[#This Row],[RN Hours]]</f>
        <v>0</v>
      </c>
      <c r="O53" s="3">
        <v>8.4916666666666671</v>
      </c>
      <c r="P53" s="3">
        <v>1.825</v>
      </c>
      <c r="Q53" s="4">
        <f>Table39[[#This Row],[RN Admin Hours Contract]]/Table39[[#This Row],[RN Admin Hours]]</f>
        <v>0.21491658488714424</v>
      </c>
      <c r="R53" s="3">
        <v>5.5111111111111111</v>
      </c>
      <c r="S53" s="3">
        <v>0</v>
      </c>
      <c r="T53" s="4">
        <f>Table39[[#This Row],[RN DON Hours Contract]]/Table39[[#This Row],[RN DON Hours]]</f>
        <v>0</v>
      </c>
      <c r="U53" s="3">
        <f>SUM(Table39[[#This Row],[LPN Hours]], Table39[[#This Row],[LPN Admin Hours]])</f>
        <v>87.544444444444451</v>
      </c>
      <c r="V53" s="3">
        <f>Table39[[#This Row],[LPN Hours Contract]]+Table39[[#This Row],[LPN Admin Hours Contract]]</f>
        <v>1.0416666666666667</v>
      </c>
      <c r="W53" s="4">
        <f t="shared" si="4"/>
        <v>1.1898718111435461E-2</v>
      </c>
      <c r="X53" s="3">
        <v>82.375</v>
      </c>
      <c r="Y53" s="3">
        <v>1.0416666666666667</v>
      </c>
      <c r="Z53" s="4">
        <f>Table39[[#This Row],[LPN Hours Contract]]/Table39[[#This Row],[LPN Hours]]</f>
        <v>1.2645422357106728E-2</v>
      </c>
      <c r="AA53" s="3">
        <v>5.1694444444444443</v>
      </c>
      <c r="AB53" s="3">
        <v>0</v>
      </c>
      <c r="AC53" s="4">
        <f>Table39[[#This Row],[LPN Admin Hours Contract]]/Table39[[#This Row],[LPN Admin Hours]]</f>
        <v>0</v>
      </c>
      <c r="AD53" s="3">
        <f>SUM(Table39[[#This Row],[CNA Hours]], Table39[[#This Row],[NA in Training Hours]], Table39[[#This Row],[Med Aide/Tech Hours]])</f>
        <v>151.52088888888889</v>
      </c>
      <c r="AE53" s="3">
        <f>SUM(Table39[[#This Row],[CNA Hours Contract]], Table39[[#This Row],[NA in Training Hours Contract]], Table39[[#This Row],[Med Aide/Tech Hours Contract]])</f>
        <v>3.0222222222222221</v>
      </c>
      <c r="AF53" s="4">
        <f>Table39[[#This Row],[CNA/NA/Med Aide Contract Hours]]/Table39[[#This Row],[Total CNA, NA in Training, Med Aide/Tech Hours]]</f>
        <v>1.9945911381489021E-2</v>
      </c>
      <c r="AG53" s="3">
        <v>151.52088888888889</v>
      </c>
      <c r="AH53" s="3">
        <v>3.0222222222222221</v>
      </c>
      <c r="AI53" s="4">
        <f>Table39[[#This Row],[CNA Hours Contract]]/Table39[[#This Row],[CNA Hours]]</f>
        <v>1.9945911381489021E-2</v>
      </c>
      <c r="AJ53" s="3">
        <v>0</v>
      </c>
      <c r="AK53" s="3">
        <v>0</v>
      </c>
      <c r="AL53" s="4">
        <v>0</v>
      </c>
      <c r="AM53" s="3">
        <v>0</v>
      </c>
      <c r="AN53" s="3">
        <v>0</v>
      </c>
      <c r="AO53" s="4">
        <v>0</v>
      </c>
      <c r="AP53" s="1" t="s">
        <v>51</v>
      </c>
      <c r="AQ53" s="1">
        <v>1</v>
      </c>
    </row>
    <row r="54" spans="1:43" x14ac:dyDescent="0.2">
      <c r="A54" s="1" t="s">
        <v>208</v>
      </c>
      <c r="B54" s="1" t="s">
        <v>261</v>
      </c>
      <c r="C54" s="1" t="s">
        <v>462</v>
      </c>
      <c r="D54" s="1" t="s">
        <v>519</v>
      </c>
      <c r="E54" s="3">
        <v>59.2</v>
      </c>
      <c r="F54" s="3">
        <f t="shared" si="2"/>
        <v>248.43177777777777</v>
      </c>
      <c r="G54" s="3">
        <f>SUM(Table39[[#This Row],[RN Hours Contract (W/ Admin, DON)]], Table39[[#This Row],[LPN Contract Hours (w/ Admin)]], Table39[[#This Row],[CNA/NA/Med Aide Contract Hours]])</f>
        <v>0</v>
      </c>
      <c r="H54" s="4">
        <f>Table39[[#This Row],[Total Contract Hours]]/Table39[[#This Row],[Total Hours Nurse Staffing]]</f>
        <v>0</v>
      </c>
      <c r="I54" s="3">
        <f>SUM(Table39[[#This Row],[RN Hours]], Table39[[#This Row],[RN Admin Hours]], Table39[[#This Row],[RN DON Hours]])</f>
        <v>61.576777777777778</v>
      </c>
      <c r="J54" s="3">
        <f t="shared" si="3"/>
        <v>0</v>
      </c>
      <c r="K54" s="4">
        <f>Table39[[#This Row],[RN Hours Contract (W/ Admin, DON)]]/Table39[[#This Row],[RN Hours (w/ Admin, DON)]]</f>
        <v>0</v>
      </c>
      <c r="L54" s="3">
        <v>49.554555555555552</v>
      </c>
      <c r="M54" s="3">
        <v>0</v>
      </c>
      <c r="N54" s="4">
        <f>Table39[[#This Row],[RN Hours Contract]]/Table39[[#This Row],[RN Hours]]</f>
        <v>0</v>
      </c>
      <c r="O54" s="3">
        <v>5.3508888888888881</v>
      </c>
      <c r="P54" s="3">
        <v>0</v>
      </c>
      <c r="Q54" s="4">
        <f>Table39[[#This Row],[RN Admin Hours Contract]]/Table39[[#This Row],[RN Admin Hours]]</f>
        <v>0</v>
      </c>
      <c r="R54" s="3">
        <v>6.671333333333334</v>
      </c>
      <c r="S54" s="3">
        <v>0</v>
      </c>
      <c r="T54" s="4">
        <f>Table39[[#This Row],[RN DON Hours Contract]]/Table39[[#This Row],[RN DON Hours]]</f>
        <v>0</v>
      </c>
      <c r="U54" s="3">
        <f>SUM(Table39[[#This Row],[LPN Hours]], Table39[[#This Row],[LPN Admin Hours]])</f>
        <v>26.934888888888889</v>
      </c>
      <c r="V54" s="3">
        <f>Table39[[#This Row],[LPN Hours Contract]]+Table39[[#This Row],[LPN Admin Hours Contract]]</f>
        <v>0</v>
      </c>
      <c r="W54" s="4">
        <f t="shared" si="4"/>
        <v>0</v>
      </c>
      <c r="X54" s="3">
        <v>26.934888888888889</v>
      </c>
      <c r="Y54" s="3">
        <v>0</v>
      </c>
      <c r="Z54" s="4">
        <f>Table39[[#This Row],[LPN Hours Contract]]/Table39[[#This Row],[LPN Hours]]</f>
        <v>0</v>
      </c>
      <c r="AA54" s="3">
        <v>0</v>
      </c>
      <c r="AB54" s="3">
        <v>0</v>
      </c>
      <c r="AC54" s="4">
        <v>0</v>
      </c>
      <c r="AD54" s="3">
        <f>SUM(Table39[[#This Row],[CNA Hours]], Table39[[#This Row],[NA in Training Hours]], Table39[[#This Row],[Med Aide/Tech Hours]])</f>
        <v>159.92011111111111</v>
      </c>
      <c r="AE54" s="3">
        <f>SUM(Table39[[#This Row],[CNA Hours Contract]], Table39[[#This Row],[NA in Training Hours Contract]], Table39[[#This Row],[Med Aide/Tech Hours Contract]])</f>
        <v>0</v>
      </c>
      <c r="AF54" s="4">
        <f>Table39[[#This Row],[CNA/NA/Med Aide Contract Hours]]/Table39[[#This Row],[Total CNA, NA in Training, Med Aide/Tech Hours]]</f>
        <v>0</v>
      </c>
      <c r="AG54" s="3">
        <v>159.92011111111111</v>
      </c>
      <c r="AH54" s="3">
        <v>0</v>
      </c>
      <c r="AI54" s="4">
        <f>Table39[[#This Row],[CNA Hours Contract]]/Table39[[#This Row],[CNA Hours]]</f>
        <v>0</v>
      </c>
      <c r="AJ54" s="3">
        <v>0</v>
      </c>
      <c r="AK54" s="3">
        <v>0</v>
      </c>
      <c r="AL54" s="4">
        <v>0</v>
      </c>
      <c r="AM54" s="3">
        <v>0</v>
      </c>
      <c r="AN54" s="3">
        <v>0</v>
      </c>
      <c r="AO54" s="4">
        <v>0</v>
      </c>
      <c r="AP54" s="1" t="s">
        <v>52</v>
      </c>
      <c r="AQ54" s="1">
        <v>1</v>
      </c>
    </row>
    <row r="55" spans="1:43" x14ac:dyDescent="0.2">
      <c r="A55" s="1" t="s">
        <v>208</v>
      </c>
      <c r="B55" s="1" t="s">
        <v>262</v>
      </c>
      <c r="C55" s="1" t="s">
        <v>463</v>
      </c>
      <c r="D55" s="1" t="s">
        <v>517</v>
      </c>
      <c r="E55" s="3">
        <v>62.366666666666667</v>
      </c>
      <c r="F55" s="3">
        <f t="shared" si="2"/>
        <v>358.24166666666667</v>
      </c>
      <c r="G55" s="3">
        <f>SUM(Table39[[#This Row],[RN Hours Contract (W/ Admin, DON)]], Table39[[#This Row],[LPN Contract Hours (w/ Admin)]], Table39[[#This Row],[CNA/NA/Med Aide Contract Hours]])</f>
        <v>0</v>
      </c>
      <c r="H55" s="4">
        <f>Table39[[#This Row],[Total Contract Hours]]/Table39[[#This Row],[Total Hours Nurse Staffing]]</f>
        <v>0</v>
      </c>
      <c r="I55" s="3">
        <f>SUM(Table39[[#This Row],[RN Hours]], Table39[[#This Row],[RN Admin Hours]], Table39[[#This Row],[RN DON Hours]])</f>
        <v>120.72777777777777</v>
      </c>
      <c r="J55" s="3">
        <f t="shared" si="3"/>
        <v>0</v>
      </c>
      <c r="K55" s="4">
        <f>Table39[[#This Row],[RN Hours Contract (W/ Admin, DON)]]/Table39[[#This Row],[RN Hours (w/ Admin, DON)]]</f>
        <v>0</v>
      </c>
      <c r="L55" s="3">
        <v>108.3</v>
      </c>
      <c r="M55" s="3">
        <v>0</v>
      </c>
      <c r="N55" s="4">
        <f>Table39[[#This Row],[RN Hours Contract]]/Table39[[#This Row],[RN Hours]]</f>
        <v>0</v>
      </c>
      <c r="O55" s="3">
        <v>7.0944444444444441</v>
      </c>
      <c r="P55" s="3">
        <v>0</v>
      </c>
      <c r="Q55" s="4">
        <f>Table39[[#This Row],[RN Admin Hours Contract]]/Table39[[#This Row],[RN Admin Hours]]</f>
        <v>0</v>
      </c>
      <c r="R55" s="3">
        <v>5.333333333333333</v>
      </c>
      <c r="S55" s="3">
        <v>0</v>
      </c>
      <c r="T55" s="4">
        <f>Table39[[#This Row],[RN DON Hours Contract]]/Table39[[#This Row],[RN DON Hours]]</f>
        <v>0</v>
      </c>
      <c r="U55" s="3">
        <f>SUM(Table39[[#This Row],[LPN Hours]], Table39[[#This Row],[LPN Admin Hours]])</f>
        <v>15.344444444444445</v>
      </c>
      <c r="V55" s="3">
        <f>Table39[[#This Row],[LPN Hours Contract]]+Table39[[#This Row],[LPN Admin Hours Contract]]</f>
        <v>0</v>
      </c>
      <c r="W55" s="4">
        <f t="shared" si="4"/>
        <v>0</v>
      </c>
      <c r="X55" s="3">
        <v>15.344444444444445</v>
      </c>
      <c r="Y55" s="3">
        <v>0</v>
      </c>
      <c r="Z55" s="4">
        <f>Table39[[#This Row],[LPN Hours Contract]]/Table39[[#This Row],[LPN Hours]]</f>
        <v>0</v>
      </c>
      <c r="AA55" s="3">
        <v>0</v>
      </c>
      <c r="AB55" s="3">
        <v>0</v>
      </c>
      <c r="AC55" s="4">
        <v>0</v>
      </c>
      <c r="AD55" s="3">
        <f>SUM(Table39[[#This Row],[CNA Hours]], Table39[[#This Row],[NA in Training Hours]], Table39[[#This Row],[Med Aide/Tech Hours]])</f>
        <v>222.16944444444445</v>
      </c>
      <c r="AE55" s="3">
        <f>SUM(Table39[[#This Row],[CNA Hours Contract]], Table39[[#This Row],[NA in Training Hours Contract]], Table39[[#This Row],[Med Aide/Tech Hours Contract]])</f>
        <v>0</v>
      </c>
      <c r="AF55" s="4">
        <f>Table39[[#This Row],[CNA/NA/Med Aide Contract Hours]]/Table39[[#This Row],[Total CNA, NA in Training, Med Aide/Tech Hours]]</f>
        <v>0</v>
      </c>
      <c r="AG55" s="3">
        <v>222.16944444444445</v>
      </c>
      <c r="AH55" s="3">
        <v>0</v>
      </c>
      <c r="AI55" s="4">
        <f>Table39[[#This Row],[CNA Hours Contract]]/Table39[[#This Row],[CNA Hours]]</f>
        <v>0</v>
      </c>
      <c r="AJ55" s="3">
        <v>0</v>
      </c>
      <c r="AK55" s="3">
        <v>0</v>
      </c>
      <c r="AL55" s="4">
        <v>0</v>
      </c>
      <c r="AM55" s="3">
        <v>0</v>
      </c>
      <c r="AN55" s="3">
        <v>0</v>
      </c>
      <c r="AO55" s="4">
        <v>0</v>
      </c>
      <c r="AP55" s="1" t="s">
        <v>53</v>
      </c>
      <c r="AQ55" s="1">
        <v>1</v>
      </c>
    </row>
    <row r="56" spans="1:43" x14ac:dyDescent="0.2">
      <c r="A56" s="1" t="s">
        <v>208</v>
      </c>
      <c r="B56" s="1" t="s">
        <v>263</v>
      </c>
      <c r="C56" s="1" t="s">
        <v>444</v>
      </c>
      <c r="D56" s="1" t="s">
        <v>518</v>
      </c>
      <c r="E56" s="3">
        <v>95.733333333333334</v>
      </c>
      <c r="F56" s="3">
        <f t="shared" si="2"/>
        <v>381.51388888888891</v>
      </c>
      <c r="G56" s="3">
        <f>SUM(Table39[[#This Row],[RN Hours Contract (W/ Admin, DON)]], Table39[[#This Row],[LPN Contract Hours (w/ Admin)]], Table39[[#This Row],[CNA/NA/Med Aide Contract Hours]])</f>
        <v>17.066666666666666</v>
      </c>
      <c r="H56" s="4">
        <f>Table39[[#This Row],[Total Contract Hours]]/Table39[[#This Row],[Total Hours Nurse Staffing]]</f>
        <v>4.4734063853798821E-2</v>
      </c>
      <c r="I56" s="3">
        <f>SUM(Table39[[#This Row],[RN Hours]], Table39[[#This Row],[RN Admin Hours]], Table39[[#This Row],[RN DON Hours]])</f>
        <v>73.961111111111109</v>
      </c>
      <c r="J56" s="3">
        <f t="shared" si="3"/>
        <v>17.066666666666666</v>
      </c>
      <c r="K56" s="4">
        <f>Table39[[#This Row],[RN Hours Contract (W/ Admin, DON)]]/Table39[[#This Row],[RN Hours (w/ Admin, DON)]]</f>
        <v>0.23075189664237963</v>
      </c>
      <c r="L56" s="3">
        <v>21.977777777777778</v>
      </c>
      <c r="M56" s="3">
        <v>17.066666666666666</v>
      </c>
      <c r="N56" s="4">
        <f>Table39[[#This Row],[RN Hours Contract]]/Table39[[#This Row],[RN Hours]]</f>
        <v>0.77654196157735089</v>
      </c>
      <c r="O56" s="3">
        <v>46.738888888888887</v>
      </c>
      <c r="P56" s="3">
        <v>0</v>
      </c>
      <c r="Q56" s="4">
        <f>Table39[[#This Row],[RN Admin Hours Contract]]/Table39[[#This Row],[RN Admin Hours]]</f>
        <v>0</v>
      </c>
      <c r="R56" s="3">
        <v>5.2444444444444445</v>
      </c>
      <c r="S56" s="3">
        <v>0</v>
      </c>
      <c r="T56" s="4">
        <f>Table39[[#This Row],[RN DON Hours Contract]]/Table39[[#This Row],[RN DON Hours]]</f>
        <v>0</v>
      </c>
      <c r="U56" s="3">
        <f>SUM(Table39[[#This Row],[LPN Hours]], Table39[[#This Row],[LPN Admin Hours]])</f>
        <v>101.68055555555556</v>
      </c>
      <c r="V56" s="3">
        <f>Table39[[#This Row],[LPN Hours Contract]]+Table39[[#This Row],[LPN Admin Hours Contract]]</f>
        <v>0</v>
      </c>
      <c r="W56" s="4">
        <f t="shared" si="4"/>
        <v>0</v>
      </c>
      <c r="X56" s="3">
        <v>98.65</v>
      </c>
      <c r="Y56" s="3">
        <v>0</v>
      </c>
      <c r="Z56" s="4">
        <f>Table39[[#This Row],[LPN Hours Contract]]/Table39[[#This Row],[LPN Hours]]</f>
        <v>0</v>
      </c>
      <c r="AA56" s="3">
        <v>3.0305555555555554</v>
      </c>
      <c r="AB56" s="3">
        <v>0</v>
      </c>
      <c r="AC56" s="4">
        <f>Table39[[#This Row],[LPN Admin Hours Contract]]/Table39[[#This Row],[LPN Admin Hours]]</f>
        <v>0</v>
      </c>
      <c r="AD56" s="3">
        <f>SUM(Table39[[#This Row],[CNA Hours]], Table39[[#This Row],[NA in Training Hours]], Table39[[#This Row],[Med Aide/Tech Hours]])</f>
        <v>205.87222222222223</v>
      </c>
      <c r="AE56" s="3">
        <f>SUM(Table39[[#This Row],[CNA Hours Contract]], Table39[[#This Row],[NA in Training Hours Contract]], Table39[[#This Row],[Med Aide/Tech Hours Contract]])</f>
        <v>0</v>
      </c>
      <c r="AF56" s="4">
        <f>Table39[[#This Row],[CNA/NA/Med Aide Contract Hours]]/Table39[[#This Row],[Total CNA, NA in Training, Med Aide/Tech Hours]]</f>
        <v>0</v>
      </c>
      <c r="AG56" s="3">
        <v>205.87222222222223</v>
      </c>
      <c r="AH56" s="3">
        <v>0</v>
      </c>
      <c r="AI56" s="4">
        <f>Table39[[#This Row],[CNA Hours Contract]]/Table39[[#This Row],[CNA Hours]]</f>
        <v>0</v>
      </c>
      <c r="AJ56" s="3">
        <v>0</v>
      </c>
      <c r="AK56" s="3">
        <v>0</v>
      </c>
      <c r="AL56" s="4">
        <v>0</v>
      </c>
      <c r="AM56" s="3">
        <v>0</v>
      </c>
      <c r="AN56" s="3">
        <v>0</v>
      </c>
      <c r="AO56" s="4">
        <v>0</v>
      </c>
      <c r="AP56" s="1" t="s">
        <v>54</v>
      </c>
      <c r="AQ56" s="1">
        <v>1</v>
      </c>
    </row>
    <row r="57" spans="1:43" x14ac:dyDescent="0.2">
      <c r="A57" s="1" t="s">
        <v>208</v>
      </c>
      <c r="B57" s="1" t="s">
        <v>264</v>
      </c>
      <c r="C57" s="1" t="s">
        <v>464</v>
      </c>
      <c r="D57" s="1" t="s">
        <v>517</v>
      </c>
      <c r="E57" s="3">
        <v>116.07777777777778</v>
      </c>
      <c r="F57" s="3">
        <f t="shared" si="2"/>
        <v>391.15277777777771</v>
      </c>
      <c r="G57" s="3">
        <f>SUM(Table39[[#This Row],[RN Hours Contract (W/ Admin, DON)]], Table39[[#This Row],[LPN Contract Hours (w/ Admin)]], Table39[[#This Row],[CNA/NA/Med Aide Contract Hours]])</f>
        <v>6.7972222222222225</v>
      </c>
      <c r="H57" s="4">
        <f>Table39[[#This Row],[Total Contract Hours]]/Table39[[#This Row],[Total Hours Nurse Staffing]]</f>
        <v>1.7377410077051455E-2</v>
      </c>
      <c r="I57" s="3">
        <f>SUM(Table39[[#This Row],[RN Hours]], Table39[[#This Row],[RN Admin Hours]], Table39[[#This Row],[RN DON Hours]])</f>
        <v>50.719444444444441</v>
      </c>
      <c r="J57" s="3">
        <f t="shared" si="3"/>
        <v>0.25</v>
      </c>
      <c r="K57" s="4">
        <f>Table39[[#This Row],[RN Hours Contract (W/ Admin, DON)]]/Table39[[#This Row],[RN Hours (w/ Admin, DON)]]</f>
        <v>4.9290760720740456E-3</v>
      </c>
      <c r="L57" s="3">
        <v>34.125</v>
      </c>
      <c r="M57" s="3">
        <v>0</v>
      </c>
      <c r="N57" s="4">
        <f>Table39[[#This Row],[RN Hours Contract]]/Table39[[#This Row],[RN Hours]]</f>
        <v>0</v>
      </c>
      <c r="O57" s="3">
        <v>10.916666666666666</v>
      </c>
      <c r="P57" s="3">
        <v>0.25</v>
      </c>
      <c r="Q57" s="4">
        <f>Table39[[#This Row],[RN Admin Hours Contract]]/Table39[[#This Row],[RN Admin Hours]]</f>
        <v>2.2900763358778626E-2</v>
      </c>
      <c r="R57" s="3">
        <v>5.677777777777778</v>
      </c>
      <c r="S57" s="3">
        <v>0</v>
      </c>
      <c r="T57" s="4">
        <f>Table39[[#This Row],[RN DON Hours Contract]]/Table39[[#This Row],[RN DON Hours]]</f>
        <v>0</v>
      </c>
      <c r="U57" s="3">
        <f>SUM(Table39[[#This Row],[LPN Hours]], Table39[[#This Row],[LPN Admin Hours]])</f>
        <v>101.02222222222221</v>
      </c>
      <c r="V57" s="3">
        <f>Table39[[#This Row],[LPN Hours Contract]]+Table39[[#This Row],[LPN Admin Hours Contract]]</f>
        <v>6.5472222222222225</v>
      </c>
      <c r="W57" s="4">
        <f t="shared" si="4"/>
        <v>6.4809722833260017E-2</v>
      </c>
      <c r="X57" s="3">
        <v>96.458333333333329</v>
      </c>
      <c r="Y57" s="3">
        <v>6.5472222222222225</v>
      </c>
      <c r="Z57" s="4">
        <f>Table39[[#This Row],[LPN Hours Contract]]/Table39[[#This Row],[LPN Hours]]</f>
        <v>6.7876169906407491E-2</v>
      </c>
      <c r="AA57" s="3">
        <v>4.5638888888888891</v>
      </c>
      <c r="AB57" s="3">
        <v>0</v>
      </c>
      <c r="AC57" s="4">
        <f>Table39[[#This Row],[LPN Admin Hours Contract]]/Table39[[#This Row],[LPN Admin Hours]]</f>
        <v>0</v>
      </c>
      <c r="AD57" s="3">
        <f>SUM(Table39[[#This Row],[CNA Hours]], Table39[[#This Row],[NA in Training Hours]], Table39[[#This Row],[Med Aide/Tech Hours]])</f>
        <v>239.4111111111111</v>
      </c>
      <c r="AE57" s="3">
        <f>SUM(Table39[[#This Row],[CNA Hours Contract]], Table39[[#This Row],[NA in Training Hours Contract]], Table39[[#This Row],[Med Aide/Tech Hours Contract]])</f>
        <v>0</v>
      </c>
      <c r="AF57" s="4">
        <f>Table39[[#This Row],[CNA/NA/Med Aide Contract Hours]]/Table39[[#This Row],[Total CNA, NA in Training, Med Aide/Tech Hours]]</f>
        <v>0</v>
      </c>
      <c r="AG57" s="3">
        <v>239.4111111111111</v>
      </c>
      <c r="AH57" s="3">
        <v>0</v>
      </c>
      <c r="AI57" s="4">
        <f>Table39[[#This Row],[CNA Hours Contract]]/Table39[[#This Row],[CNA Hours]]</f>
        <v>0</v>
      </c>
      <c r="AJ57" s="3">
        <v>0</v>
      </c>
      <c r="AK57" s="3">
        <v>0</v>
      </c>
      <c r="AL57" s="4">
        <v>0</v>
      </c>
      <c r="AM57" s="3">
        <v>0</v>
      </c>
      <c r="AN57" s="3">
        <v>0</v>
      </c>
      <c r="AO57" s="4">
        <v>0</v>
      </c>
      <c r="AP57" s="1" t="s">
        <v>55</v>
      </c>
      <c r="AQ57" s="1">
        <v>1</v>
      </c>
    </row>
    <row r="58" spans="1:43" x14ac:dyDescent="0.2">
      <c r="A58" s="1" t="s">
        <v>208</v>
      </c>
      <c r="B58" s="1" t="s">
        <v>265</v>
      </c>
      <c r="C58" s="1" t="s">
        <v>465</v>
      </c>
      <c r="D58" s="1" t="s">
        <v>518</v>
      </c>
      <c r="E58" s="3">
        <v>66.2</v>
      </c>
      <c r="F58" s="3">
        <f t="shared" si="2"/>
        <v>217.39333333333335</v>
      </c>
      <c r="G58" s="3">
        <f>SUM(Table39[[#This Row],[RN Hours Contract (W/ Admin, DON)]], Table39[[#This Row],[LPN Contract Hours (w/ Admin)]], Table39[[#This Row],[CNA/NA/Med Aide Contract Hours]])</f>
        <v>26.343333333333334</v>
      </c>
      <c r="H58" s="4">
        <f>Table39[[#This Row],[Total Contract Hours]]/Table39[[#This Row],[Total Hours Nurse Staffing]]</f>
        <v>0.12117820233677819</v>
      </c>
      <c r="I58" s="3">
        <f>SUM(Table39[[#This Row],[RN Hours]], Table39[[#This Row],[RN Admin Hours]], Table39[[#This Row],[RN DON Hours]])</f>
        <v>36.026666666666664</v>
      </c>
      <c r="J58" s="3">
        <f t="shared" si="3"/>
        <v>5.7933333333333348</v>
      </c>
      <c r="K58" s="4">
        <f>Table39[[#This Row],[RN Hours Contract (W/ Admin, DON)]]/Table39[[#This Row],[RN Hours (w/ Admin, DON)]]</f>
        <v>0.1608068097705404</v>
      </c>
      <c r="L58" s="3">
        <v>20.722222222222221</v>
      </c>
      <c r="M58" s="3">
        <v>0</v>
      </c>
      <c r="N58" s="4">
        <f>Table39[[#This Row],[RN Hours Contract]]/Table39[[#This Row],[RN Hours]]</f>
        <v>0</v>
      </c>
      <c r="O58" s="3">
        <v>10.682222222222221</v>
      </c>
      <c r="P58" s="3">
        <v>5.7933333333333348</v>
      </c>
      <c r="Q58" s="4">
        <f>Table39[[#This Row],[RN Admin Hours Contract]]/Table39[[#This Row],[RN Admin Hours]]</f>
        <v>0.54233409610984007</v>
      </c>
      <c r="R58" s="3">
        <v>4.6222222222222218</v>
      </c>
      <c r="S58" s="3">
        <v>0</v>
      </c>
      <c r="T58" s="4">
        <f>Table39[[#This Row],[RN DON Hours Contract]]/Table39[[#This Row],[RN DON Hours]]</f>
        <v>0</v>
      </c>
      <c r="U58" s="3">
        <f>SUM(Table39[[#This Row],[LPN Hours]], Table39[[#This Row],[LPN Admin Hours]])</f>
        <v>69.327777777777783</v>
      </c>
      <c r="V58" s="3">
        <f>Table39[[#This Row],[LPN Hours Contract]]+Table39[[#This Row],[LPN Admin Hours Contract]]</f>
        <v>6.4444444444444446</v>
      </c>
      <c r="W58" s="4">
        <f t="shared" si="4"/>
        <v>9.2956166359483935E-2</v>
      </c>
      <c r="X58" s="3">
        <v>66.394444444444446</v>
      </c>
      <c r="Y58" s="3">
        <v>6.4444444444444446</v>
      </c>
      <c r="Z58" s="4">
        <f>Table39[[#This Row],[LPN Hours Contract]]/Table39[[#This Row],[LPN Hours]]</f>
        <v>9.7063007279725541E-2</v>
      </c>
      <c r="AA58" s="3">
        <v>2.9333333333333331</v>
      </c>
      <c r="AB58" s="3">
        <v>0</v>
      </c>
      <c r="AC58" s="4">
        <f>Table39[[#This Row],[LPN Admin Hours Contract]]/Table39[[#This Row],[LPN Admin Hours]]</f>
        <v>0</v>
      </c>
      <c r="AD58" s="3">
        <f>SUM(Table39[[#This Row],[CNA Hours]], Table39[[#This Row],[NA in Training Hours]], Table39[[#This Row],[Med Aide/Tech Hours]])</f>
        <v>112.03888888888889</v>
      </c>
      <c r="AE58" s="3">
        <f>SUM(Table39[[#This Row],[CNA Hours Contract]], Table39[[#This Row],[NA in Training Hours Contract]], Table39[[#This Row],[Med Aide/Tech Hours Contract]])</f>
        <v>14.105555555555556</v>
      </c>
      <c r="AF58" s="4">
        <f>Table39[[#This Row],[CNA/NA/Med Aide Contract Hours]]/Table39[[#This Row],[Total CNA, NA in Training, Med Aide/Tech Hours]]</f>
        <v>0.1258987454752814</v>
      </c>
      <c r="AG58" s="3">
        <v>112.03888888888889</v>
      </c>
      <c r="AH58" s="3">
        <v>14.105555555555556</v>
      </c>
      <c r="AI58" s="4">
        <f>Table39[[#This Row],[CNA Hours Contract]]/Table39[[#This Row],[CNA Hours]]</f>
        <v>0.1258987454752814</v>
      </c>
      <c r="AJ58" s="3">
        <v>0</v>
      </c>
      <c r="AK58" s="3">
        <v>0</v>
      </c>
      <c r="AL58" s="4">
        <v>0</v>
      </c>
      <c r="AM58" s="3">
        <v>0</v>
      </c>
      <c r="AN58" s="3">
        <v>0</v>
      </c>
      <c r="AO58" s="4">
        <v>0</v>
      </c>
      <c r="AP58" s="1" t="s">
        <v>56</v>
      </c>
      <c r="AQ58" s="1">
        <v>1</v>
      </c>
    </row>
    <row r="59" spans="1:43" x14ac:dyDescent="0.2">
      <c r="A59" s="1" t="s">
        <v>208</v>
      </c>
      <c r="B59" s="1" t="s">
        <v>266</v>
      </c>
      <c r="C59" s="1" t="s">
        <v>466</v>
      </c>
      <c r="D59" s="1" t="s">
        <v>518</v>
      </c>
      <c r="E59" s="3">
        <v>192.22222222222223</v>
      </c>
      <c r="F59" s="3">
        <f t="shared" si="2"/>
        <v>595.65822222222221</v>
      </c>
      <c r="G59" s="3">
        <f>SUM(Table39[[#This Row],[RN Hours Contract (W/ Admin, DON)]], Table39[[#This Row],[LPN Contract Hours (w/ Admin)]], Table39[[#This Row],[CNA/NA/Med Aide Contract Hours]])</f>
        <v>0.59444444444444444</v>
      </c>
      <c r="H59" s="4">
        <f>Table39[[#This Row],[Total Contract Hours]]/Table39[[#This Row],[Total Hours Nurse Staffing]]</f>
        <v>9.9796229157510913E-4</v>
      </c>
      <c r="I59" s="3">
        <f>SUM(Table39[[#This Row],[RN Hours]], Table39[[#This Row],[RN Admin Hours]], Table39[[#This Row],[RN DON Hours]])</f>
        <v>57.394444444444446</v>
      </c>
      <c r="J59" s="3">
        <f t="shared" si="3"/>
        <v>0</v>
      </c>
      <c r="K59" s="4">
        <f>Table39[[#This Row],[RN Hours Contract (W/ Admin, DON)]]/Table39[[#This Row],[RN Hours (w/ Admin, DON)]]</f>
        <v>0</v>
      </c>
      <c r="L59" s="3">
        <v>28.170111111111112</v>
      </c>
      <c r="M59" s="3">
        <v>0</v>
      </c>
      <c r="N59" s="4">
        <f>Table39[[#This Row],[RN Hours Contract]]/Table39[[#This Row],[RN Hours]]</f>
        <v>0</v>
      </c>
      <c r="O59" s="3">
        <v>23.757666666666669</v>
      </c>
      <c r="P59" s="3">
        <v>0</v>
      </c>
      <c r="Q59" s="4">
        <f>Table39[[#This Row],[RN Admin Hours Contract]]/Table39[[#This Row],[RN Admin Hours]]</f>
        <v>0</v>
      </c>
      <c r="R59" s="3">
        <v>5.4666666666666668</v>
      </c>
      <c r="S59" s="3">
        <v>0</v>
      </c>
      <c r="T59" s="4">
        <f>Table39[[#This Row],[RN DON Hours Contract]]/Table39[[#This Row],[RN DON Hours]]</f>
        <v>0</v>
      </c>
      <c r="U59" s="3">
        <f>SUM(Table39[[#This Row],[LPN Hours]], Table39[[#This Row],[LPN Admin Hours]])</f>
        <v>177.131</v>
      </c>
      <c r="V59" s="3">
        <f>Table39[[#This Row],[LPN Hours Contract]]+Table39[[#This Row],[LPN Admin Hours Contract]]</f>
        <v>0</v>
      </c>
      <c r="W59" s="4">
        <f t="shared" si="4"/>
        <v>0</v>
      </c>
      <c r="X59" s="3">
        <v>171.72222222222223</v>
      </c>
      <c r="Y59" s="3">
        <v>0</v>
      </c>
      <c r="Z59" s="4">
        <f>Table39[[#This Row],[LPN Hours Contract]]/Table39[[#This Row],[LPN Hours]]</f>
        <v>0</v>
      </c>
      <c r="AA59" s="3">
        <v>5.4087777777777779</v>
      </c>
      <c r="AB59" s="3">
        <v>0</v>
      </c>
      <c r="AC59" s="4">
        <f>Table39[[#This Row],[LPN Admin Hours Contract]]/Table39[[#This Row],[LPN Admin Hours]]</f>
        <v>0</v>
      </c>
      <c r="AD59" s="3">
        <f>SUM(Table39[[#This Row],[CNA Hours]], Table39[[#This Row],[NA in Training Hours]], Table39[[#This Row],[Med Aide/Tech Hours]])</f>
        <v>361.13277777777779</v>
      </c>
      <c r="AE59" s="3">
        <f>SUM(Table39[[#This Row],[CNA Hours Contract]], Table39[[#This Row],[NA in Training Hours Contract]], Table39[[#This Row],[Med Aide/Tech Hours Contract]])</f>
        <v>0.59444444444444444</v>
      </c>
      <c r="AF59" s="4">
        <f>Table39[[#This Row],[CNA/NA/Med Aide Contract Hours]]/Table39[[#This Row],[Total CNA, NA in Training, Med Aide/Tech Hours]]</f>
        <v>1.6460550828488751E-3</v>
      </c>
      <c r="AG59" s="3">
        <v>361.13277777777779</v>
      </c>
      <c r="AH59" s="3">
        <v>0.59444444444444444</v>
      </c>
      <c r="AI59" s="4">
        <f>Table39[[#This Row],[CNA Hours Contract]]/Table39[[#This Row],[CNA Hours]]</f>
        <v>1.6460550828488751E-3</v>
      </c>
      <c r="AJ59" s="3">
        <v>0</v>
      </c>
      <c r="AK59" s="3">
        <v>0</v>
      </c>
      <c r="AL59" s="4">
        <v>0</v>
      </c>
      <c r="AM59" s="3">
        <v>0</v>
      </c>
      <c r="AN59" s="3">
        <v>0</v>
      </c>
      <c r="AO59" s="4">
        <v>0</v>
      </c>
      <c r="AP59" s="1" t="s">
        <v>57</v>
      </c>
      <c r="AQ59" s="1">
        <v>1</v>
      </c>
    </row>
    <row r="60" spans="1:43" x14ac:dyDescent="0.2">
      <c r="A60" s="1" t="s">
        <v>208</v>
      </c>
      <c r="B60" s="1" t="s">
        <v>267</v>
      </c>
      <c r="C60" s="1" t="s">
        <v>467</v>
      </c>
      <c r="D60" s="1" t="s">
        <v>517</v>
      </c>
      <c r="E60" s="3">
        <v>46.3</v>
      </c>
      <c r="F60" s="3">
        <f t="shared" si="2"/>
        <v>126.87222222222222</v>
      </c>
      <c r="G60" s="3">
        <f>SUM(Table39[[#This Row],[RN Hours Contract (W/ Admin, DON)]], Table39[[#This Row],[LPN Contract Hours (w/ Admin)]], Table39[[#This Row],[CNA/NA/Med Aide Contract Hours]])</f>
        <v>0</v>
      </c>
      <c r="H60" s="4">
        <f>Table39[[#This Row],[Total Contract Hours]]/Table39[[#This Row],[Total Hours Nurse Staffing]]</f>
        <v>0</v>
      </c>
      <c r="I60" s="3">
        <f>SUM(Table39[[#This Row],[RN Hours]], Table39[[#This Row],[RN Admin Hours]], Table39[[#This Row],[RN DON Hours]])</f>
        <v>26.744444444444444</v>
      </c>
      <c r="J60" s="3">
        <f t="shared" si="3"/>
        <v>0</v>
      </c>
      <c r="K60" s="4">
        <f>Table39[[#This Row],[RN Hours Contract (W/ Admin, DON)]]/Table39[[#This Row],[RN Hours (w/ Admin, DON)]]</f>
        <v>0</v>
      </c>
      <c r="L60" s="3">
        <v>21.744444444444444</v>
      </c>
      <c r="M60" s="3">
        <v>0</v>
      </c>
      <c r="N60" s="4">
        <f>Table39[[#This Row],[RN Hours Contract]]/Table39[[#This Row],[RN Hours]]</f>
        <v>0</v>
      </c>
      <c r="O60" s="3">
        <v>0</v>
      </c>
      <c r="P60" s="3">
        <v>0</v>
      </c>
      <c r="Q60" s="4">
        <v>0</v>
      </c>
      <c r="R60" s="3">
        <v>5</v>
      </c>
      <c r="S60" s="3">
        <v>0</v>
      </c>
      <c r="T60" s="4">
        <f>Table39[[#This Row],[RN DON Hours Contract]]/Table39[[#This Row],[RN DON Hours]]</f>
        <v>0</v>
      </c>
      <c r="U60" s="3">
        <f>SUM(Table39[[#This Row],[LPN Hours]], Table39[[#This Row],[LPN Admin Hours]])</f>
        <v>20.722222222222221</v>
      </c>
      <c r="V60" s="3">
        <f>Table39[[#This Row],[LPN Hours Contract]]+Table39[[#This Row],[LPN Admin Hours Contract]]</f>
        <v>0</v>
      </c>
      <c r="W60" s="4">
        <f t="shared" si="4"/>
        <v>0</v>
      </c>
      <c r="X60" s="3">
        <v>16.338888888888889</v>
      </c>
      <c r="Y60" s="3">
        <v>0</v>
      </c>
      <c r="Z60" s="4">
        <f>Table39[[#This Row],[LPN Hours Contract]]/Table39[[#This Row],[LPN Hours]]</f>
        <v>0</v>
      </c>
      <c r="AA60" s="3">
        <v>4.3833333333333337</v>
      </c>
      <c r="AB60" s="3">
        <v>0</v>
      </c>
      <c r="AC60" s="4">
        <f>Table39[[#This Row],[LPN Admin Hours Contract]]/Table39[[#This Row],[LPN Admin Hours]]</f>
        <v>0</v>
      </c>
      <c r="AD60" s="3">
        <f>SUM(Table39[[#This Row],[CNA Hours]], Table39[[#This Row],[NA in Training Hours]], Table39[[#This Row],[Med Aide/Tech Hours]])</f>
        <v>79.405555555555551</v>
      </c>
      <c r="AE60" s="3">
        <f>SUM(Table39[[#This Row],[CNA Hours Contract]], Table39[[#This Row],[NA in Training Hours Contract]], Table39[[#This Row],[Med Aide/Tech Hours Contract]])</f>
        <v>0</v>
      </c>
      <c r="AF60" s="4">
        <f>Table39[[#This Row],[CNA/NA/Med Aide Contract Hours]]/Table39[[#This Row],[Total CNA, NA in Training, Med Aide/Tech Hours]]</f>
        <v>0</v>
      </c>
      <c r="AG60" s="3">
        <v>79.405555555555551</v>
      </c>
      <c r="AH60" s="3">
        <v>0</v>
      </c>
      <c r="AI60" s="4">
        <f>Table39[[#This Row],[CNA Hours Contract]]/Table39[[#This Row],[CNA Hours]]</f>
        <v>0</v>
      </c>
      <c r="AJ60" s="3">
        <v>0</v>
      </c>
      <c r="AK60" s="3">
        <v>0</v>
      </c>
      <c r="AL60" s="4">
        <v>0</v>
      </c>
      <c r="AM60" s="3">
        <v>0</v>
      </c>
      <c r="AN60" s="3">
        <v>0</v>
      </c>
      <c r="AO60" s="4">
        <v>0</v>
      </c>
      <c r="AP60" s="1" t="s">
        <v>58</v>
      </c>
      <c r="AQ60" s="1">
        <v>1</v>
      </c>
    </row>
    <row r="61" spans="1:43" x14ac:dyDescent="0.2">
      <c r="A61" s="1" t="s">
        <v>208</v>
      </c>
      <c r="B61" s="1" t="s">
        <v>268</v>
      </c>
      <c r="C61" s="1" t="s">
        <v>468</v>
      </c>
      <c r="D61" s="1" t="s">
        <v>521</v>
      </c>
      <c r="E61" s="3">
        <v>40.766666666666666</v>
      </c>
      <c r="F61" s="3">
        <f t="shared" si="2"/>
        <v>150.63055555555553</v>
      </c>
      <c r="G61" s="3">
        <f>SUM(Table39[[#This Row],[RN Hours Contract (W/ Admin, DON)]], Table39[[#This Row],[LPN Contract Hours (w/ Admin)]], Table39[[#This Row],[CNA/NA/Med Aide Contract Hours]])</f>
        <v>2.0750000000000002</v>
      </c>
      <c r="H61" s="4">
        <f>Table39[[#This Row],[Total Contract Hours]]/Table39[[#This Row],[Total Hours Nurse Staffing]]</f>
        <v>1.3775425526029473E-2</v>
      </c>
      <c r="I61" s="3">
        <f>SUM(Table39[[#This Row],[RN Hours]], Table39[[#This Row],[RN Admin Hours]], Table39[[#This Row],[RN DON Hours]])</f>
        <v>55.705555555555549</v>
      </c>
      <c r="J61" s="3">
        <f t="shared" si="3"/>
        <v>2.0750000000000002</v>
      </c>
      <c r="K61" s="4">
        <f>Table39[[#This Row],[RN Hours Contract (W/ Admin, DON)]]/Table39[[#This Row],[RN Hours (w/ Admin, DON)]]</f>
        <v>3.7249426548319545E-2</v>
      </c>
      <c r="L61" s="3">
        <v>44.74722222222222</v>
      </c>
      <c r="M61" s="3">
        <v>2.0750000000000002</v>
      </c>
      <c r="N61" s="4">
        <f>Table39[[#This Row],[RN Hours Contract]]/Table39[[#This Row],[RN Hours]]</f>
        <v>4.6371593519150794E-2</v>
      </c>
      <c r="O61" s="3">
        <v>5.6861111111111109</v>
      </c>
      <c r="P61" s="3">
        <v>0</v>
      </c>
      <c r="Q61" s="4">
        <f>Table39[[#This Row],[RN Admin Hours Contract]]/Table39[[#This Row],[RN Admin Hours]]</f>
        <v>0</v>
      </c>
      <c r="R61" s="3">
        <v>5.2722222222222221</v>
      </c>
      <c r="S61" s="3">
        <v>0</v>
      </c>
      <c r="T61" s="4">
        <f>Table39[[#This Row],[RN DON Hours Contract]]/Table39[[#This Row],[RN DON Hours]]</f>
        <v>0</v>
      </c>
      <c r="U61" s="3">
        <f>SUM(Table39[[#This Row],[LPN Hours]], Table39[[#This Row],[LPN Admin Hours]])</f>
        <v>10.875</v>
      </c>
      <c r="V61" s="3">
        <f>Table39[[#This Row],[LPN Hours Contract]]+Table39[[#This Row],[LPN Admin Hours Contract]]</f>
        <v>0</v>
      </c>
      <c r="W61" s="4">
        <f t="shared" si="4"/>
        <v>0</v>
      </c>
      <c r="X61" s="3">
        <v>6.4944444444444445</v>
      </c>
      <c r="Y61" s="3">
        <v>0</v>
      </c>
      <c r="Z61" s="4">
        <f>Table39[[#This Row],[LPN Hours Contract]]/Table39[[#This Row],[LPN Hours]]</f>
        <v>0</v>
      </c>
      <c r="AA61" s="3">
        <v>4.3805555555555555</v>
      </c>
      <c r="AB61" s="3">
        <v>0</v>
      </c>
      <c r="AC61" s="4">
        <f>Table39[[#This Row],[LPN Admin Hours Contract]]/Table39[[#This Row],[LPN Admin Hours]]</f>
        <v>0</v>
      </c>
      <c r="AD61" s="3">
        <f>SUM(Table39[[#This Row],[CNA Hours]], Table39[[#This Row],[NA in Training Hours]], Table39[[#This Row],[Med Aide/Tech Hours]])</f>
        <v>84.05</v>
      </c>
      <c r="AE61" s="3">
        <f>SUM(Table39[[#This Row],[CNA Hours Contract]], Table39[[#This Row],[NA in Training Hours Contract]], Table39[[#This Row],[Med Aide/Tech Hours Contract]])</f>
        <v>0</v>
      </c>
      <c r="AF61" s="4">
        <f>Table39[[#This Row],[CNA/NA/Med Aide Contract Hours]]/Table39[[#This Row],[Total CNA, NA in Training, Med Aide/Tech Hours]]</f>
        <v>0</v>
      </c>
      <c r="AG61" s="3">
        <v>75.99166666666666</v>
      </c>
      <c r="AH61" s="3">
        <v>0</v>
      </c>
      <c r="AI61" s="4">
        <f>Table39[[#This Row],[CNA Hours Contract]]/Table39[[#This Row],[CNA Hours]]</f>
        <v>0</v>
      </c>
      <c r="AJ61" s="3">
        <v>8.0583333333333336</v>
      </c>
      <c r="AK61" s="3">
        <v>0</v>
      </c>
      <c r="AL61" s="4">
        <f>Table39[[#This Row],[NA in Training Hours Contract]]/Table39[[#This Row],[NA in Training Hours]]</f>
        <v>0</v>
      </c>
      <c r="AM61" s="3">
        <v>0</v>
      </c>
      <c r="AN61" s="3">
        <v>0</v>
      </c>
      <c r="AO61" s="4">
        <v>0</v>
      </c>
      <c r="AP61" s="1" t="s">
        <v>59</v>
      </c>
      <c r="AQ61" s="1">
        <v>1</v>
      </c>
    </row>
    <row r="62" spans="1:43" x14ac:dyDescent="0.2">
      <c r="A62" s="1" t="s">
        <v>208</v>
      </c>
      <c r="B62" s="1" t="s">
        <v>269</v>
      </c>
      <c r="C62" s="1" t="s">
        <v>469</v>
      </c>
      <c r="D62" s="1" t="s">
        <v>519</v>
      </c>
      <c r="E62" s="3">
        <v>27.844444444444445</v>
      </c>
      <c r="F62" s="3">
        <f t="shared" si="2"/>
        <v>127.71800000000002</v>
      </c>
      <c r="G62" s="3">
        <f>SUM(Table39[[#This Row],[RN Hours Contract (W/ Admin, DON)]], Table39[[#This Row],[LPN Contract Hours (w/ Admin)]], Table39[[#This Row],[CNA/NA/Med Aide Contract Hours]])</f>
        <v>1.6861111111111111</v>
      </c>
      <c r="H62" s="4">
        <f>Table39[[#This Row],[Total Contract Hours]]/Table39[[#This Row],[Total Hours Nurse Staffing]]</f>
        <v>1.3201828333603022E-2</v>
      </c>
      <c r="I62" s="3">
        <f>SUM(Table39[[#This Row],[RN Hours]], Table39[[#This Row],[RN Admin Hours]], Table39[[#This Row],[RN DON Hours]])</f>
        <v>40.452777777777783</v>
      </c>
      <c r="J62" s="3">
        <f t="shared" si="3"/>
        <v>1.6861111111111111</v>
      </c>
      <c r="K62" s="4">
        <f>Table39[[#This Row],[RN Hours Contract (W/ Admin, DON)]]/Table39[[#This Row],[RN Hours (w/ Admin, DON)]]</f>
        <v>4.1680972327130396E-2</v>
      </c>
      <c r="L62" s="3">
        <v>29.389444444444447</v>
      </c>
      <c r="M62" s="3">
        <v>1.6861111111111111</v>
      </c>
      <c r="N62" s="4">
        <f>Table39[[#This Row],[RN Hours Contract]]/Table39[[#This Row],[RN Hours]]</f>
        <v>5.7371316232207328E-2</v>
      </c>
      <c r="O62" s="3">
        <v>5.4633333333333329</v>
      </c>
      <c r="P62" s="3">
        <v>0</v>
      </c>
      <c r="Q62" s="4">
        <f>Table39[[#This Row],[RN Admin Hours Contract]]/Table39[[#This Row],[RN Admin Hours]]</f>
        <v>0</v>
      </c>
      <c r="R62" s="3">
        <v>5.6</v>
      </c>
      <c r="S62" s="3">
        <v>0</v>
      </c>
      <c r="T62" s="4">
        <f>Table39[[#This Row],[RN DON Hours Contract]]/Table39[[#This Row],[RN DON Hours]]</f>
        <v>0</v>
      </c>
      <c r="U62" s="3">
        <f>SUM(Table39[[#This Row],[LPN Hours]], Table39[[#This Row],[LPN Admin Hours]])</f>
        <v>17.493333333333336</v>
      </c>
      <c r="V62" s="3">
        <f>Table39[[#This Row],[LPN Hours Contract]]+Table39[[#This Row],[LPN Admin Hours Contract]]</f>
        <v>0</v>
      </c>
      <c r="W62" s="4">
        <f t="shared" si="4"/>
        <v>0</v>
      </c>
      <c r="X62" s="3">
        <v>17.493333333333336</v>
      </c>
      <c r="Y62" s="3">
        <v>0</v>
      </c>
      <c r="Z62" s="4">
        <f>Table39[[#This Row],[LPN Hours Contract]]/Table39[[#This Row],[LPN Hours]]</f>
        <v>0</v>
      </c>
      <c r="AA62" s="3">
        <v>0</v>
      </c>
      <c r="AB62" s="3">
        <v>0</v>
      </c>
      <c r="AC62" s="4">
        <v>0</v>
      </c>
      <c r="AD62" s="3">
        <f>SUM(Table39[[#This Row],[CNA Hours]], Table39[[#This Row],[NA in Training Hours]], Table39[[#This Row],[Med Aide/Tech Hours]])</f>
        <v>69.771888888888896</v>
      </c>
      <c r="AE62" s="3">
        <f>SUM(Table39[[#This Row],[CNA Hours Contract]], Table39[[#This Row],[NA in Training Hours Contract]], Table39[[#This Row],[Med Aide/Tech Hours Contract]])</f>
        <v>0</v>
      </c>
      <c r="AF62" s="4">
        <f>Table39[[#This Row],[CNA/NA/Med Aide Contract Hours]]/Table39[[#This Row],[Total CNA, NA in Training, Med Aide/Tech Hours]]</f>
        <v>0</v>
      </c>
      <c r="AG62" s="3">
        <v>69.771888888888896</v>
      </c>
      <c r="AH62" s="3">
        <v>0</v>
      </c>
      <c r="AI62" s="4">
        <f>Table39[[#This Row],[CNA Hours Contract]]/Table39[[#This Row],[CNA Hours]]</f>
        <v>0</v>
      </c>
      <c r="AJ62" s="3">
        <v>0</v>
      </c>
      <c r="AK62" s="3">
        <v>0</v>
      </c>
      <c r="AL62" s="4">
        <v>0</v>
      </c>
      <c r="AM62" s="3">
        <v>0</v>
      </c>
      <c r="AN62" s="3">
        <v>0</v>
      </c>
      <c r="AO62" s="4">
        <v>0</v>
      </c>
      <c r="AP62" s="1" t="s">
        <v>60</v>
      </c>
      <c r="AQ62" s="1">
        <v>1</v>
      </c>
    </row>
    <row r="63" spans="1:43" x14ac:dyDescent="0.2">
      <c r="A63" s="1" t="s">
        <v>208</v>
      </c>
      <c r="B63" s="1" t="s">
        <v>270</v>
      </c>
      <c r="C63" s="1" t="s">
        <v>433</v>
      </c>
      <c r="D63" s="1" t="s">
        <v>518</v>
      </c>
      <c r="E63" s="3">
        <v>103.34444444444445</v>
      </c>
      <c r="F63" s="3">
        <f t="shared" si="2"/>
        <v>368.75299999999999</v>
      </c>
      <c r="G63" s="3">
        <f>SUM(Table39[[#This Row],[RN Hours Contract (W/ Admin, DON)]], Table39[[#This Row],[LPN Contract Hours (w/ Admin)]], Table39[[#This Row],[CNA/NA/Med Aide Contract Hours]])</f>
        <v>2.4957777777777777</v>
      </c>
      <c r="H63" s="4">
        <f>Table39[[#This Row],[Total Contract Hours]]/Table39[[#This Row],[Total Hours Nurse Staffing]]</f>
        <v>6.7681558598242661E-3</v>
      </c>
      <c r="I63" s="3">
        <f>SUM(Table39[[#This Row],[RN Hours]], Table39[[#This Row],[RN Admin Hours]], Table39[[#This Row],[RN DON Hours]])</f>
        <v>54.873444444444445</v>
      </c>
      <c r="J63" s="3">
        <f t="shared" si="3"/>
        <v>0</v>
      </c>
      <c r="K63" s="4">
        <f>Table39[[#This Row],[RN Hours Contract (W/ Admin, DON)]]/Table39[[#This Row],[RN Hours (w/ Admin, DON)]]</f>
        <v>0</v>
      </c>
      <c r="L63" s="3">
        <v>31.146333333333335</v>
      </c>
      <c r="M63" s="3">
        <v>0</v>
      </c>
      <c r="N63" s="4">
        <f>Table39[[#This Row],[RN Hours Contract]]/Table39[[#This Row],[RN Hours]]</f>
        <v>0</v>
      </c>
      <c r="O63" s="3">
        <v>18.749333333333329</v>
      </c>
      <c r="P63" s="3">
        <v>0</v>
      </c>
      <c r="Q63" s="4">
        <f>Table39[[#This Row],[RN Admin Hours Contract]]/Table39[[#This Row],[RN Admin Hours]]</f>
        <v>0</v>
      </c>
      <c r="R63" s="3">
        <v>4.9777777777777779</v>
      </c>
      <c r="S63" s="3">
        <v>0</v>
      </c>
      <c r="T63" s="4">
        <f>Table39[[#This Row],[RN DON Hours Contract]]/Table39[[#This Row],[RN DON Hours]]</f>
        <v>0</v>
      </c>
      <c r="U63" s="3">
        <f>SUM(Table39[[#This Row],[LPN Hours]], Table39[[#This Row],[LPN Admin Hours]])</f>
        <v>105.11666666666666</v>
      </c>
      <c r="V63" s="3">
        <f>Table39[[#This Row],[LPN Hours Contract]]+Table39[[#This Row],[LPN Admin Hours Contract]]</f>
        <v>0</v>
      </c>
      <c r="W63" s="4">
        <f t="shared" si="4"/>
        <v>0</v>
      </c>
      <c r="X63" s="3">
        <v>104.95633333333333</v>
      </c>
      <c r="Y63" s="3">
        <v>0</v>
      </c>
      <c r="Z63" s="4">
        <f>Table39[[#This Row],[LPN Hours Contract]]/Table39[[#This Row],[LPN Hours]]</f>
        <v>0</v>
      </c>
      <c r="AA63" s="3">
        <v>0.16033333333333333</v>
      </c>
      <c r="AB63" s="3">
        <v>0</v>
      </c>
      <c r="AC63" s="4">
        <f>Table39[[#This Row],[LPN Admin Hours Contract]]/Table39[[#This Row],[LPN Admin Hours]]</f>
        <v>0</v>
      </c>
      <c r="AD63" s="3">
        <f>SUM(Table39[[#This Row],[CNA Hours]], Table39[[#This Row],[NA in Training Hours]], Table39[[#This Row],[Med Aide/Tech Hours]])</f>
        <v>208.76288888888888</v>
      </c>
      <c r="AE63" s="3">
        <f>SUM(Table39[[#This Row],[CNA Hours Contract]], Table39[[#This Row],[NA in Training Hours Contract]], Table39[[#This Row],[Med Aide/Tech Hours Contract]])</f>
        <v>2.4957777777777777</v>
      </c>
      <c r="AF63" s="4">
        <f>Table39[[#This Row],[CNA/NA/Med Aide Contract Hours]]/Table39[[#This Row],[Total CNA, NA in Training, Med Aide/Tech Hours]]</f>
        <v>1.1955083545074529E-2</v>
      </c>
      <c r="AG63" s="3">
        <v>208.76288888888888</v>
      </c>
      <c r="AH63" s="3">
        <v>2.4957777777777777</v>
      </c>
      <c r="AI63" s="4">
        <f>Table39[[#This Row],[CNA Hours Contract]]/Table39[[#This Row],[CNA Hours]]</f>
        <v>1.1955083545074529E-2</v>
      </c>
      <c r="AJ63" s="3">
        <v>0</v>
      </c>
      <c r="AK63" s="3">
        <v>0</v>
      </c>
      <c r="AL63" s="4">
        <v>0</v>
      </c>
      <c r="AM63" s="3">
        <v>0</v>
      </c>
      <c r="AN63" s="3">
        <v>0</v>
      </c>
      <c r="AO63" s="4">
        <v>0</v>
      </c>
      <c r="AP63" s="1" t="s">
        <v>61</v>
      </c>
      <c r="AQ63" s="1">
        <v>1</v>
      </c>
    </row>
    <row r="64" spans="1:43" x14ac:dyDescent="0.2">
      <c r="A64" s="1" t="s">
        <v>208</v>
      </c>
      <c r="B64" s="1" t="s">
        <v>271</v>
      </c>
      <c r="C64" s="1" t="s">
        <v>448</v>
      </c>
      <c r="D64" s="1" t="s">
        <v>518</v>
      </c>
      <c r="E64" s="3">
        <v>57.755555555555553</v>
      </c>
      <c r="F64" s="3">
        <f t="shared" si="2"/>
        <v>299.07511111111114</v>
      </c>
      <c r="G64" s="3">
        <f>SUM(Table39[[#This Row],[RN Hours Contract (W/ Admin, DON)]], Table39[[#This Row],[LPN Contract Hours (w/ Admin)]], Table39[[#This Row],[CNA/NA/Med Aide Contract Hours]])</f>
        <v>0</v>
      </c>
      <c r="H64" s="4">
        <f>Table39[[#This Row],[Total Contract Hours]]/Table39[[#This Row],[Total Hours Nurse Staffing]]</f>
        <v>0</v>
      </c>
      <c r="I64" s="3">
        <f>SUM(Table39[[#This Row],[RN Hours]], Table39[[#This Row],[RN Admin Hours]], Table39[[#This Row],[RN DON Hours]])</f>
        <v>62.245222222222232</v>
      </c>
      <c r="J64" s="3">
        <f t="shared" si="3"/>
        <v>0</v>
      </c>
      <c r="K64" s="4">
        <f>Table39[[#This Row],[RN Hours Contract (W/ Admin, DON)]]/Table39[[#This Row],[RN Hours (w/ Admin, DON)]]</f>
        <v>0</v>
      </c>
      <c r="L64" s="3">
        <v>45.445222222222228</v>
      </c>
      <c r="M64" s="3">
        <v>0</v>
      </c>
      <c r="N64" s="4">
        <f>Table39[[#This Row],[RN Hours Contract]]/Table39[[#This Row],[RN Hours]]</f>
        <v>0</v>
      </c>
      <c r="O64" s="3">
        <v>11.2</v>
      </c>
      <c r="P64" s="3">
        <v>0</v>
      </c>
      <c r="Q64" s="4">
        <f>Table39[[#This Row],[RN Admin Hours Contract]]/Table39[[#This Row],[RN Admin Hours]]</f>
        <v>0</v>
      </c>
      <c r="R64" s="3">
        <v>5.6</v>
      </c>
      <c r="S64" s="3">
        <v>0</v>
      </c>
      <c r="T64" s="4">
        <f>Table39[[#This Row],[RN DON Hours Contract]]/Table39[[#This Row],[RN DON Hours]]</f>
        <v>0</v>
      </c>
      <c r="U64" s="3">
        <f>SUM(Table39[[#This Row],[LPN Hours]], Table39[[#This Row],[LPN Admin Hours]])</f>
        <v>79.939333333333337</v>
      </c>
      <c r="V64" s="3">
        <f>Table39[[#This Row],[LPN Hours Contract]]+Table39[[#This Row],[LPN Admin Hours Contract]]</f>
        <v>0</v>
      </c>
      <c r="W64" s="4">
        <f t="shared" si="4"/>
        <v>0</v>
      </c>
      <c r="X64" s="3">
        <v>79.939333333333337</v>
      </c>
      <c r="Y64" s="3">
        <v>0</v>
      </c>
      <c r="Z64" s="4">
        <f>Table39[[#This Row],[LPN Hours Contract]]/Table39[[#This Row],[LPN Hours]]</f>
        <v>0</v>
      </c>
      <c r="AA64" s="3">
        <v>0</v>
      </c>
      <c r="AB64" s="3">
        <v>0</v>
      </c>
      <c r="AC64" s="4">
        <v>0</v>
      </c>
      <c r="AD64" s="3">
        <f>SUM(Table39[[#This Row],[CNA Hours]], Table39[[#This Row],[NA in Training Hours]], Table39[[#This Row],[Med Aide/Tech Hours]])</f>
        <v>156.89055555555555</v>
      </c>
      <c r="AE64" s="3">
        <f>SUM(Table39[[#This Row],[CNA Hours Contract]], Table39[[#This Row],[NA in Training Hours Contract]], Table39[[#This Row],[Med Aide/Tech Hours Contract]])</f>
        <v>0</v>
      </c>
      <c r="AF64" s="4">
        <f>Table39[[#This Row],[CNA/NA/Med Aide Contract Hours]]/Table39[[#This Row],[Total CNA, NA in Training, Med Aide/Tech Hours]]</f>
        <v>0</v>
      </c>
      <c r="AG64" s="3">
        <v>156.89055555555555</v>
      </c>
      <c r="AH64" s="3">
        <v>0</v>
      </c>
      <c r="AI64" s="4">
        <f>Table39[[#This Row],[CNA Hours Contract]]/Table39[[#This Row],[CNA Hours]]</f>
        <v>0</v>
      </c>
      <c r="AJ64" s="3">
        <v>0</v>
      </c>
      <c r="AK64" s="3">
        <v>0</v>
      </c>
      <c r="AL64" s="4">
        <v>0</v>
      </c>
      <c r="AM64" s="3">
        <v>0</v>
      </c>
      <c r="AN64" s="3">
        <v>0</v>
      </c>
      <c r="AO64" s="4">
        <v>0</v>
      </c>
      <c r="AP64" s="1" t="s">
        <v>62</v>
      </c>
      <c r="AQ64" s="1">
        <v>1</v>
      </c>
    </row>
    <row r="65" spans="1:43" x14ac:dyDescent="0.2">
      <c r="A65" s="1" t="s">
        <v>208</v>
      </c>
      <c r="B65" s="1" t="s">
        <v>272</v>
      </c>
      <c r="C65" s="1" t="s">
        <v>470</v>
      </c>
      <c r="D65" s="1" t="s">
        <v>522</v>
      </c>
      <c r="E65" s="3">
        <v>64.322222222222223</v>
      </c>
      <c r="F65" s="3">
        <f t="shared" si="2"/>
        <v>273.21833333333336</v>
      </c>
      <c r="G65" s="3">
        <f>SUM(Table39[[#This Row],[RN Hours Contract (W/ Admin, DON)]], Table39[[#This Row],[LPN Contract Hours (w/ Admin)]], Table39[[#This Row],[CNA/NA/Med Aide Contract Hours]])</f>
        <v>10.743222222222222</v>
      </c>
      <c r="H65" s="4">
        <f>Table39[[#This Row],[Total Contract Hours]]/Table39[[#This Row],[Total Hours Nurse Staffing]]</f>
        <v>3.9321015142549806E-2</v>
      </c>
      <c r="I65" s="3">
        <f>SUM(Table39[[#This Row],[RN Hours]], Table39[[#This Row],[RN Admin Hours]], Table39[[#This Row],[RN DON Hours]])</f>
        <v>75.88977777777778</v>
      </c>
      <c r="J65" s="3">
        <f t="shared" si="3"/>
        <v>0.76777777777777767</v>
      </c>
      <c r="K65" s="4">
        <f>Table39[[#This Row],[RN Hours Contract (W/ Admin, DON)]]/Table39[[#This Row],[RN Hours (w/ Admin, DON)]]</f>
        <v>1.01170118065967E-2</v>
      </c>
      <c r="L65" s="3">
        <v>24.093444444444444</v>
      </c>
      <c r="M65" s="3">
        <v>0</v>
      </c>
      <c r="N65" s="4">
        <f>Table39[[#This Row],[RN Hours Contract]]/Table39[[#This Row],[RN Hours]]</f>
        <v>0</v>
      </c>
      <c r="O65" s="3">
        <v>46.696333333333342</v>
      </c>
      <c r="P65" s="3">
        <v>0.76777777777777767</v>
      </c>
      <c r="Q65" s="4">
        <f>Table39[[#This Row],[RN Admin Hours Contract]]/Table39[[#This Row],[RN Admin Hours]]</f>
        <v>1.6441928583495725E-2</v>
      </c>
      <c r="R65" s="3">
        <v>5.0999999999999996</v>
      </c>
      <c r="S65" s="3">
        <v>0</v>
      </c>
      <c r="T65" s="4">
        <f>Table39[[#This Row],[RN DON Hours Contract]]/Table39[[#This Row],[RN DON Hours]]</f>
        <v>0</v>
      </c>
      <c r="U65" s="3">
        <f>SUM(Table39[[#This Row],[LPN Hours]], Table39[[#This Row],[LPN Admin Hours]])</f>
        <v>43.016666666666666</v>
      </c>
      <c r="V65" s="3">
        <f>Table39[[#This Row],[LPN Hours Contract]]+Table39[[#This Row],[LPN Admin Hours Contract]]</f>
        <v>7.0476666666666663</v>
      </c>
      <c r="W65" s="4">
        <f t="shared" si="4"/>
        <v>0.16383572258814413</v>
      </c>
      <c r="X65" s="3">
        <v>43.016666666666666</v>
      </c>
      <c r="Y65" s="3">
        <v>7.0476666666666663</v>
      </c>
      <c r="Z65" s="4">
        <f>Table39[[#This Row],[LPN Hours Contract]]/Table39[[#This Row],[LPN Hours]]</f>
        <v>0.16383572258814413</v>
      </c>
      <c r="AA65" s="3">
        <v>0</v>
      </c>
      <c r="AB65" s="3">
        <v>0</v>
      </c>
      <c r="AC65" s="4">
        <v>0</v>
      </c>
      <c r="AD65" s="3">
        <f>SUM(Table39[[#This Row],[CNA Hours]], Table39[[#This Row],[NA in Training Hours]], Table39[[#This Row],[Med Aide/Tech Hours]])</f>
        <v>154.31188888888889</v>
      </c>
      <c r="AE65" s="3">
        <f>SUM(Table39[[#This Row],[CNA Hours Contract]], Table39[[#This Row],[NA in Training Hours Contract]], Table39[[#This Row],[Med Aide/Tech Hours Contract]])</f>
        <v>2.9277777777777776</v>
      </c>
      <c r="AF65" s="4">
        <f>Table39[[#This Row],[CNA/NA/Med Aide Contract Hours]]/Table39[[#This Row],[Total CNA, NA in Training, Med Aide/Tech Hours]]</f>
        <v>1.8973118655075904E-2</v>
      </c>
      <c r="AG65" s="3">
        <v>154.31188888888889</v>
      </c>
      <c r="AH65" s="3">
        <v>2.9277777777777776</v>
      </c>
      <c r="AI65" s="4">
        <f>Table39[[#This Row],[CNA Hours Contract]]/Table39[[#This Row],[CNA Hours]]</f>
        <v>1.8973118655075904E-2</v>
      </c>
      <c r="AJ65" s="3">
        <v>0</v>
      </c>
      <c r="AK65" s="3">
        <v>0</v>
      </c>
      <c r="AL65" s="4">
        <v>0</v>
      </c>
      <c r="AM65" s="3">
        <v>0</v>
      </c>
      <c r="AN65" s="3">
        <v>0</v>
      </c>
      <c r="AO65" s="4">
        <v>0</v>
      </c>
      <c r="AP65" s="1" t="s">
        <v>63</v>
      </c>
      <c r="AQ65" s="1">
        <v>1</v>
      </c>
    </row>
    <row r="66" spans="1:43" x14ac:dyDescent="0.2">
      <c r="A66" s="1" t="s">
        <v>208</v>
      </c>
      <c r="B66" s="1" t="s">
        <v>273</v>
      </c>
      <c r="C66" s="1" t="s">
        <v>425</v>
      </c>
      <c r="D66" s="1" t="s">
        <v>517</v>
      </c>
      <c r="E66" s="3">
        <v>84.077777777777783</v>
      </c>
      <c r="F66" s="3">
        <f t="shared" si="2"/>
        <v>306.36644444444448</v>
      </c>
      <c r="G66" s="3">
        <f>SUM(Table39[[#This Row],[RN Hours Contract (W/ Admin, DON)]], Table39[[#This Row],[LPN Contract Hours (w/ Admin)]], Table39[[#This Row],[CNA/NA/Med Aide Contract Hours]])</f>
        <v>0</v>
      </c>
      <c r="H66" s="4">
        <f>Table39[[#This Row],[Total Contract Hours]]/Table39[[#This Row],[Total Hours Nurse Staffing]]</f>
        <v>0</v>
      </c>
      <c r="I66" s="3">
        <f>SUM(Table39[[#This Row],[RN Hours]], Table39[[#This Row],[RN Admin Hours]], Table39[[#This Row],[RN DON Hours]])</f>
        <v>71.789777777777786</v>
      </c>
      <c r="J66" s="3">
        <f t="shared" si="3"/>
        <v>0</v>
      </c>
      <c r="K66" s="4">
        <f>Table39[[#This Row],[RN Hours Contract (W/ Admin, DON)]]/Table39[[#This Row],[RN Hours (w/ Admin, DON)]]</f>
        <v>0</v>
      </c>
      <c r="L66" s="3">
        <v>53.228666666666669</v>
      </c>
      <c r="M66" s="3">
        <v>0</v>
      </c>
      <c r="N66" s="4">
        <f>Table39[[#This Row],[RN Hours Contract]]/Table39[[#This Row],[RN Hours]]</f>
        <v>0</v>
      </c>
      <c r="O66" s="3">
        <v>13.116666666666667</v>
      </c>
      <c r="P66" s="3">
        <v>0</v>
      </c>
      <c r="Q66" s="4">
        <f>Table39[[#This Row],[RN Admin Hours Contract]]/Table39[[#This Row],[RN Admin Hours]]</f>
        <v>0</v>
      </c>
      <c r="R66" s="3">
        <v>5.4444444444444446</v>
      </c>
      <c r="S66" s="3">
        <v>0</v>
      </c>
      <c r="T66" s="4">
        <f>Table39[[#This Row],[RN DON Hours Contract]]/Table39[[#This Row],[RN DON Hours]]</f>
        <v>0</v>
      </c>
      <c r="U66" s="3">
        <f>SUM(Table39[[#This Row],[LPN Hours]], Table39[[#This Row],[LPN Admin Hours]])</f>
        <v>65.779888888888891</v>
      </c>
      <c r="V66" s="3">
        <f>Table39[[#This Row],[LPN Hours Contract]]+Table39[[#This Row],[LPN Admin Hours Contract]]</f>
        <v>0</v>
      </c>
      <c r="W66" s="4">
        <f t="shared" si="4"/>
        <v>0</v>
      </c>
      <c r="X66" s="3">
        <v>65.779888888888891</v>
      </c>
      <c r="Y66" s="3">
        <v>0</v>
      </c>
      <c r="Z66" s="4">
        <f>Table39[[#This Row],[LPN Hours Contract]]/Table39[[#This Row],[LPN Hours]]</f>
        <v>0</v>
      </c>
      <c r="AA66" s="3">
        <v>0</v>
      </c>
      <c r="AB66" s="3">
        <v>0</v>
      </c>
      <c r="AC66" s="4">
        <v>0</v>
      </c>
      <c r="AD66" s="3">
        <f>SUM(Table39[[#This Row],[CNA Hours]], Table39[[#This Row],[NA in Training Hours]], Table39[[#This Row],[Med Aide/Tech Hours]])</f>
        <v>168.79677777777778</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168.79677777777778</v>
      </c>
      <c r="AH66" s="3">
        <v>0</v>
      </c>
      <c r="AI66" s="4">
        <f>Table39[[#This Row],[CNA Hours Contract]]/Table39[[#This Row],[CNA Hours]]</f>
        <v>0</v>
      </c>
      <c r="AJ66" s="3">
        <v>0</v>
      </c>
      <c r="AK66" s="3">
        <v>0</v>
      </c>
      <c r="AL66" s="4">
        <v>0</v>
      </c>
      <c r="AM66" s="3">
        <v>0</v>
      </c>
      <c r="AN66" s="3">
        <v>0</v>
      </c>
      <c r="AO66" s="4">
        <v>0</v>
      </c>
      <c r="AP66" s="1" t="s">
        <v>64</v>
      </c>
      <c r="AQ66" s="1">
        <v>1</v>
      </c>
    </row>
    <row r="67" spans="1:43" x14ac:dyDescent="0.2">
      <c r="A67" s="1" t="s">
        <v>208</v>
      </c>
      <c r="B67" s="1" t="s">
        <v>274</v>
      </c>
      <c r="C67" s="1" t="s">
        <v>461</v>
      </c>
      <c r="D67" s="1" t="s">
        <v>517</v>
      </c>
      <c r="E67" s="3">
        <v>83</v>
      </c>
      <c r="F67" s="3">
        <f t="shared" si="2"/>
        <v>299.61111111111109</v>
      </c>
      <c r="G67" s="3">
        <f>SUM(Table39[[#This Row],[RN Hours Contract (W/ Admin, DON)]], Table39[[#This Row],[LPN Contract Hours (w/ Admin)]], Table39[[#This Row],[CNA/NA/Med Aide Contract Hours]])</f>
        <v>0.61388888888888893</v>
      </c>
      <c r="H67" s="4">
        <f>Table39[[#This Row],[Total Contract Hours]]/Table39[[#This Row],[Total Hours Nurse Staffing]]</f>
        <v>2.0489523456332284E-3</v>
      </c>
      <c r="I67" s="3">
        <f>SUM(Table39[[#This Row],[RN Hours]], Table39[[#This Row],[RN Admin Hours]], Table39[[#This Row],[RN DON Hours]])</f>
        <v>48.544444444444444</v>
      </c>
      <c r="J67" s="3">
        <f t="shared" si="3"/>
        <v>0.61388888888888893</v>
      </c>
      <c r="K67" s="4">
        <f>Table39[[#This Row],[RN Hours Contract (W/ Admin, DON)]]/Table39[[#This Row],[RN Hours (w/ Admin, DON)]]</f>
        <v>1.264591439688716E-2</v>
      </c>
      <c r="L67" s="3">
        <v>33.18888888888889</v>
      </c>
      <c r="M67" s="3">
        <v>0.61388888888888893</v>
      </c>
      <c r="N67" s="4">
        <f>Table39[[#This Row],[RN Hours Contract]]/Table39[[#This Row],[RN Hours]]</f>
        <v>1.8496819551389355E-2</v>
      </c>
      <c r="O67" s="3">
        <v>10.116666666666667</v>
      </c>
      <c r="P67" s="3">
        <v>0</v>
      </c>
      <c r="Q67" s="4">
        <f>Table39[[#This Row],[RN Admin Hours Contract]]/Table39[[#This Row],[RN Admin Hours]]</f>
        <v>0</v>
      </c>
      <c r="R67" s="3">
        <v>5.2388888888888889</v>
      </c>
      <c r="S67" s="3">
        <v>0</v>
      </c>
      <c r="T67" s="4">
        <f>Table39[[#This Row],[RN DON Hours Contract]]/Table39[[#This Row],[RN DON Hours]]</f>
        <v>0</v>
      </c>
      <c r="U67" s="3">
        <f>SUM(Table39[[#This Row],[LPN Hours]], Table39[[#This Row],[LPN Admin Hours]])</f>
        <v>73.844444444444449</v>
      </c>
      <c r="V67" s="3">
        <f>Table39[[#This Row],[LPN Hours Contract]]+Table39[[#This Row],[LPN Admin Hours Contract]]</f>
        <v>0</v>
      </c>
      <c r="W67" s="4">
        <f t="shared" si="4"/>
        <v>0</v>
      </c>
      <c r="X67" s="3">
        <v>73.844444444444449</v>
      </c>
      <c r="Y67" s="3">
        <v>0</v>
      </c>
      <c r="Z67" s="4">
        <f>Table39[[#This Row],[LPN Hours Contract]]/Table39[[#This Row],[LPN Hours]]</f>
        <v>0</v>
      </c>
      <c r="AA67" s="3">
        <v>0</v>
      </c>
      <c r="AB67" s="3">
        <v>0</v>
      </c>
      <c r="AC67" s="4">
        <v>0</v>
      </c>
      <c r="AD67" s="3">
        <f>SUM(Table39[[#This Row],[CNA Hours]], Table39[[#This Row],[NA in Training Hours]], Table39[[#This Row],[Med Aide/Tech Hours]])</f>
        <v>177.22222222222223</v>
      </c>
      <c r="AE67" s="3">
        <f>SUM(Table39[[#This Row],[CNA Hours Contract]], Table39[[#This Row],[NA in Training Hours Contract]], Table39[[#This Row],[Med Aide/Tech Hours Contract]])</f>
        <v>0</v>
      </c>
      <c r="AF67" s="4">
        <f>Table39[[#This Row],[CNA/NA/Med Aide Contract Hours]]/Table39[[#This Row],[Total CNA, NA in Training, Med Aide/Tech Hours]]</f>
        <v>0</v>
      </c>
      <c r="AG67" s="3">
        <v>177.22222222222223</v>
      </c>
      <c r="AH67" s="3">
        <v>0</v>
      </c>
      <c r="AI67" s="4">
        <f>Table39[[#This Row],[CNA Hours Contract]]/Table39[[#This Row],[CNA Hours]]</f>
        <v>0</v>
      </c>
      <c r="AJ67" s="3">
        <v>0</v>
      </c>
      <c r="AK67" s="3">
        <v>0</v>
      </c>
      <c r="AL67" s="4">
        <v>0</v>
      </c>
      <c r="AM67" s="3">
        <v>0</v>
      </c>
      <c r="AN67" s="3">
        <v>0</v>
      </c>
      <c r="AO67" s="4">
        <v>0</v>
      </c>
      <c r="AP67" s="1" t="s">
        <v>65</v>
      </c>
      <c r="AQ67" s="1">
        <v>1</v>
      </c>
    </row>
    <row r="68" spans="1:43" x14ac:dyDescent="0.2">
      <c r="A68" s="1" t="s">
        <v>208</v>
      </c>
      <c r="B68" s="1" t="s">
        <v>275</v>
      </c>
      <c r="C68" s="1" t="s">
        <v>471</v>
      </c>
      <c r="D68" s="1" t="s">
        <v>518</v>
      </c>
      <c r="E68" s="3">
        <v>90.411111111111111</v>
      </c>
      <c r="F68" s="3">
        <f t="shared" si="2"/>
        <v>326.87588888888888</v>
      </c>
      <c r="G68" s="3">
        <f>SUM(Table39[[#This Row],[RN Hours Contract (W/ Admin, DON)]], Table39[[#This Row],[LPN Contract Hours (w/ Admin)]], Table39[[#This Row],[CNA/NA/Med Aide Contract Hours]])</f>
        <v>0.16655555555555557</v>
      </c>
      <c r="H68" s="4">
        <f>Table39[[#This Row],[Total Contract Hours]]/Table39[[#This Row],[Total Hours Nurse Staffing]]</f>
        <v>5.0953759887799755E-4</v>
      </c>
      <c r="I68" s="3">
        <f>SUM(Table39[[#This Row],[RN Hours]], Table39[[#This Row],[RN Admin Hours]], Table39[[#This Row],[RN DON Hours]])</f>
        <v>57.932999999999993</v>
      </c>
      <c r="J68" s="3">
        <f t="shared" si="3"/>
        <v>0</v>
      </c>
      <c r="K68" s="4">
        <f>Table39[[#This Row],[RN Hours Contract (W/ Admin, DON)]]/Table39[[#This Row],[RN Hours (w/ Admin, DON)]]</f>
        <v>0</v>
      </c>
      <c r="L68" s="3">
        <v>36.105222222222217</v>
      </c>
      <c r="M68" s="3">
        <v>0</v>
      </c>
      <c r="N68" s="4">
        <f>Table39[[#This Row],[RN Hours Contract]]/Table39[[#This Row],[RN Hours]]</f>
        <v>0</v>
      </c>
      <c r="O68" s="3">
        <v>16.899999999999999</v>
      </c>
      <c r="P68" s="3">
        <v>0</v>
      </c>
      <c r="Q68" s="4">
        <f>Table39[[#This Row],[RN Admin Hours Contract]]/Table39[[#This Row],[RN Admin Hours]]</f>
        <v>0</v>
      </c>
      <c r="R68" s="3">
        <v>4.927777777777778</v>
      </c>
      <c r="S68" s="3">
        <v>0</v>
      </c>
      <c r="T68" s="4">
        <f>Table39[[#This Row],[RN DON Hours Contract]]/Table39[[#This Row],[RN DON Hours]]</f>
        <v>0</v>
      </c>
      <c r="U68" s="3">
        <f>SUM(Table39[[#This Row],[LPN Hours]], Table39[[#This Row],[LPN Admin Hours]])</f>
        <v>83.776555555555547</v>
      </c>
      <c r="V68" s="3">
        <f>Table39[[#This Row],[LPN Hours Contract]]+Table39[[#This Row],[LPN Admin Hours Contract]]</f>
        <v>0.16655555555555557</v>
      </c>
      <c r="W68" s="4">
        <f t="shared" si="4"/>
        <v>1.9880926644818431E-3</v>
      </c>
      <c r="X68" s="3">
        <v>80.539777777777772</v>
      </c>
      <c r="Y68" s="3">
        <v>0.16655555555555557</v>
      </c>
      <c r="Z68" s="4">
        <f>Table39[[#This Row],[LPN Hours Contract]]/Table39[[#This Row],[LPN Hours]]</f>
        <v>2.0679912479409763E-3</v>
      </c>
      <c r="AA68" s="3">
        <v>3.2367777777777778</v>
      </c>
      <c r="AB68" s="3">
        <v>0</v>
      </c>
      <c r="AC68" s="4">
        <f>Table39[[#This Row],[LPN Admin Hours Contract]]/Table39[[#This Row],[LPN Admin Hours]]</f>
        <v>0</v>
      </c>
      <c r="AD68" s="3">
        <f>SUM(Table39[[#This Row],[CNA Hours]], Table39[[#This Row],[NA in Training Hours]], Table39[[#This Row],[Med Aide/Tech Hours]])</f>
        <v>185.16633333333334</v>
      </c>
      <c r="AE68" s="3">
        <f>SUM(Table39[[#This Row],[CNA Hours Contract]], Table39[[#This Row],[NA in Training Hours Contract]], Table39[[#This Row],[Med Aide/Tech Hours Contract]])</f>
        <v>0</v>
      </c>
      <c r="AF68" s="4">
        <f>Table39[[#This Row],[CNA/NA/Med Aide Contract Hours]]/Table39[[#This Row],[Total CNA, NA in Training, Med Aide/Tech Hours]]</f>
        <v>0</v>
      </c>
      <c r="AG68" s="3">
        <v>185.16633333333334</v>
      </c>
      <c r="AH68" s="3">
        <v>0</v>
      </c>
      <c r="AI68" s="4">
        <f>Table39[[#This Row],[CNA Hours Contract]]/Table39[[#This Row],[CNA Hours]]</f>
        <v>0</v>
      </c>
      <c r="AJ68" s="3">
        <v>0</v>
      </c>
      <c r="AK68" s="3">
        <v>0</v>
      </c>
      <c r="AL68" s="4">
        <v>0</v>
      </c>
      <c r="AM68" s="3">
        <v>0</v>
      </c>
      <c r="AN68" s="3">
        <v>0</v>
      </c>
      <c r="AO68" s="4">
        <v>0</v>
      </c>
      <c r="AP68" s="1" t="s">
        <v>66</v>
      </c>
      <c r="AQ68" s="1">
        <v>1</v>
      </c>
    </row>
    <row r="69" spans="1:43" x14ac:dyDescent="0.2">
      <c r="A69" s="1" t="s">
        <v>208</v>
      </c>
      <c r="B69" s="1" t="s">
        <v>276</v>
      </c>
      <c r="C69" s="1" t="s">
        <v>472</v>
      </c>
      <c r="D69" s="1" t="s">
        <v>518</v>
      </c>
      <c r="E69" s="3">
        <v>84.433333333333337</v>
      </c>
      <c r="F69" s="3">
        <f t="shared" si="2"/>
        <v>355.48388888888894</v>
      </c>
      <c r="G69" s="3">
        <f>SUM(Table39[[#This Row],[RN Hours Contract (W/ Admin, DON)]], Table39[[#This Row],[LPN Contract Hours (w/ Admin)]], Table39[[#This Row],[CNA/NA/Med Aide Contract Hours]])</f>
        <v>0</v>
      </c>
      <c r="H69" s="4">
        <f>Table39[[#This Row],[Total Contract Hours]]/Table39[[#This Row],[Total Hours Nurse Staffing]]</f>
        <v>0</v>
      </c>
      <c r="I69" s="3">
        <f>SUM(Table39[[#This Row],[RN Hours]], Table39[[#This Row],[RN Admin Hours]], Table39[[#This Row],[RN DON Hours]])</f>
        <v>82.320000000000022</v>
      </c>
      <c r="J69" s="3">
        <f t="shared" si="3"/>
        <v>0</v>
      </c>
      <c r="K69" s="4">
        <f>Table39[[#This Row],[RN Hours Contract (W/ Admin, DON)]]/Table39[[#This Row],[RN Hours (w/ Admin, DON)]]</f>
        <v>0</v>
      </c>
      <c r="L69" s="3">
        <v>49.113888888888887</v>
      </c>
      <c r="M69" s="3">
        <v>0</v>
      </c>
      <c r="N69" s="4">
        <f>Table39[[#This Row],[RN Hours Contract]]/Table39[[#This Row],[RN Hours]]</f>
        <v>0</v>
      </c>
      <c r="O69" s="3">
        <v>27.783888888888921</v>
      </c>
      <c r="P69" s="3">
        <v>0</v>
      </c>
      <c r="Q69" s="4">
        <f>Table39[[#This Row],[RN Admin Hours Contract]]/Table39[[#This Row],[RN Admin Hours]]</f>
        <v>0</v>
      </c>
      <c r="R69" s="3">
        <v>5.4222222222222225</v>
      </c>
      <c r="S69" s="3">
        <v>0</v>
      </c>
      <c r="T69" s="4">
        <f>Table39[[#This Row],[RN DON Hours Contract]]/Table39[[#This Row],[RN DON Hours]]</f>
        <v>0</v>
      </c>
      <c r="U69" s="3">
        <f>SUM(Table39[[#This Row],[LPN Hours]], Table39[[#This Row],[LPN Admin Hours]])</f>
        <v>83.133333333333326</v>
      </c>
      <c r="V69" s="3">
        <f>Table39[[#This Row],[LPN Hours Contract]]+Table39[[#This Row],[LPN Admin Hours Contract]]</f>
        <v>0</v>
      </c>
      <c r="W69" s="4">
        <f t="shared" si="4"/>
        <v>0</v>
      </c>
      <c r="X69" s="3">
        <v>73.088888888888889</v>
      </c>
      <c r="Y69" s="3">
        <v>0</v>
      </c>
      <c r="Z69" s="4">
        <f>Table39[[#This Row],[LPN Hours Contract]]/Table39[[#This Row],[LPN Hours]]</f>
        <v>0</v>
      </c>
      <c r="AA69" s="3">
        <v>10.044444444444444</v>
      </c>
      <c r="AB69" s="3">
        <v>0</v>
      </c>
      <c r="AC69" s="4">
        <f>Table39[[#This Row],[LPN Admin Hours Contract]]/Table39[[#This Row],[LPN Admin Hours]]</f>
        <v>0</v>
      </c>
      <c r="AD69" s="3">
        <f>SUM(Table39[[#This Row],[CNA Hours]], Table39[[#This Row],[NA in Training Hours]], Table39[[#This Row],[Med Aide/Tech Hours]])</f>
        <v>190.03055555555557</v>
      </c>
      <c r="AE69" s="3">
        <f>SUM(Table39[[#This Row],[CNA Hours Contract]], Table39[[#This Row],[NA in Training Hours Contract]], Table39[[#This Row],[Med Aide/Tech Hours Contract]])</f>
        <v>0</v>
      </c>
      <c r="AF69" s="4">
        <f>Table39[[#This Row],[CNA/NA/Med Aide Contract Hours]]/Table39[[#This Row],[Total CNA, NA in Training, Med Aide/Tech Hours]]</f>
        <v>0</v>
      </c>
      <c r="AG69" s="3">
        <v>189.02500000000001</v>
      </c>
      <c r="AH69" s="3">
        <v>0</v>
      </c>
      <c r="AI69" s="4">
        <f>Table39[[#This Row],[CNA Hours Contract]]/Table39[[#This Row],[CNA Hours]]</f>
        <v>0</v>
      </c>
      <c r="AJ69" s="3">
        <v>1.0055555555555555</v>
      </c>
      <c r="AK69" s="3">
        <v>0</v>
      </c>
      <c r="AL69" s="4">
        <f>Table39[[#This Row],[NA in Training Hours Contract]]/Table39[[#This Row],[NA in Training Hours]]</f>
        <v>0</v>
      </c>
      <c r="AM69" s="3">
        <v>0</v>
      </c>
      <c r="AN69" s="3">
        <v>0</v>
      </c>
      <c r="AO69" s="4">
        <v>0</v>
      </c>
      <c r="AP69" s="1" t="s">
        <v>67</v>
      </c>
      <c r="AQ69" s="1">
        <v>1</v>
      </c>
    </row>
    <row r="70" spans="1:43" x14ac:dyDescent="0.2">
      <c r="A70" s="1" t="s">
        <v>208</v>
      </c>
      <c r="B70" s="1" t="s">
        <v>277</v>
      </c>
      <c r="C70" s="1" t="s">
        <v>473</v>
      </c>
      <c r="D70" s="1" t="s">
        <v>520</v>
      </c>
      <c r="E70" s="3">
        <v>50.9</v>
      </c>
      <c r="F70" s="3">
        <f t="shared" ref="F70:F133" si="5">SUM(I70,U70,AD70)</f>
        <v>224.52077777777777</v>
      </c>
      <c r="G70" s="3">
        <f>SUM(Table39[[#This Row],[RN Hours Contract (W/ Admin, DON)]], Table39[[#This Row],[LPN Contract Hours (w/ Admin)]], Table39[[#This Row],[CNA/NA/Med Aide Contract Hours]])</f>
        <v>2.0555555555555554</v>
      </c>
      <c r="H70" s="4">
        <f>Table39[[#This Row],[Total Contract Hours]]/Table39[[#This Row],[Total Hours Nurse Staffing]]</f>
        <v>9.1553021323935863E-3</v>
      </c>
      <c r="I70" s="3">
        <f>SUM(Table39[[#This Row],[RN Hours]], Table39[[#This Row],[RN Admin Hours]], Table39[[#This Row],[RN DON Hours]])</f>
        <v>40.081444444444443</v>
      </c>
      <c r="J70" s="3">
        <f t="shared" si="3"/>
        <v>0</v>
      </c>
      <c r="K70" s="4">
        <f>Table39[[#This Row],[RN Hours Contract (W/ Admin, DON)]]/Table39[[#This Row],[RN Hours (w/ Admin, DON)]]</f>
        <v>0</v>
      </c>
      <c r="L70" s="3">
        <v>31.173111111111112</v>
      </c>
      <c r="M70" s="3">
        <v>0</v>
      </c>
      <c r="N70" s="4">
        <f>Table39[[#This Row],[RN Hours Contract]]/Table39[[#This Row],[RN Hours]]</f>
        <v>0</v>
      </c>
      <c r="O70" s="3">
        <v>3.8222222222222224</v>
      </c>
      <c r="P70" s="3">
        <v>0</v>
      </c>
      <c r="Q70" s="4">
        <f>Table39[[#This Row],[RN Admin Hours Contract]]/Table39[[#This Row],[RN Admin Hours]]</f>
        <v>0</v>
      </c>
      <c r="R70" s="3">
        <v>5.0861111111111112</v>
      </c>
      <c r="S70" s="3">
        <v>0</v>
      </c>
      <c r="T70" s="4">
        <f>Table39[[#This Row],[RN DON Hours Contract]]/Table39[[#This Row],[RN DON Hours]]</f>
        <v>0</v>
      </c>
      <c r="U70" s="3">
        <f>SUM(Table39[[#This Row],[LPN Hours]], Table39[[#This Row],[LPN Admin Hours]])</f>
        <v>63.689333333333337</v>
      </c>
      <c r="V70" s="3">
        <f>Table39[[#This Row],[LPN Hours Contract]]+Table39[[#This Row],[LPN Admin Hours Contract]]</f>
        <v>0</v>
      </c>
      <c r="W70" s="4">
        <f t="shared" si="4"/>
        <v>0</v>
      </c>
      <c r="X70" s="3">
        <v>59.00877777777778</v>
      </c>
      <c r="Y70" s="3">
        <v>0</v>
      </c>
      <c r="Z70" s="4">
        <f>Table39[[#This Row],[LPN Hours Contract]]/Table39[[#This Row],[LPN Hours]]</f>
        <v>0</v>
      </c>
      <c r="AA70" s="3">
        <v>4.6805555555555554</v>
      </c>
      <c r="AB70" s="3">
        <v>0</v>
      </c>
      <c r="AC70" s="4">
        <f>Table39[[#This Row],[LPN Admin Hours Contract]]/Table39[[#This Row],[LPN Admin Hours]]</f>
        <v>0</v>
      </c>
      <c r="AD70" s="3">
        <f>SUM(Table39[[#This Row],[CNA Hours]], Table39[[#This Row],[NA in Training Hours]], Table39[[#This Row],[Med Aide/Tech Hours]])</f>
        <v>120.75</v>
      </c>
      <c r="AE70" s="3">
        <f>SUM(Table39[[#This Row],[CNA Hours Contract]], Table39[[#This Row],[NA in Training Hours Contract]], Table39[[#This Row],[Med Aide/Tech Hours Contract]])</f>
        <v>2.0555555555555554</v>
      </c>
      <c r="AF70" s="4">
        <f>Table39[[#This Row],[CNA/NA/Med Aide Contract Hours]]/Table39[[#This Row],[Total CNA, NA in Training, Med Aide/Tech Hours]]</f>
        <v>1.7023234414538759E-2</v>
      </c>
      <c r="AG70" s="3">
        <v>119.99166666666666</v>
      </c>
      <c r="AH70" s="3">
        <v>2.0555555555555554</v>
      </c>
      <c r="AI70" s="4">
        <f>Table39[[#This Row],[CNA Hours Contract]]/Table39[[#This Row],[CNA Hours]]</f>
        <v>1.7130819269856701E-2</v>
      </c>
      <c r="AJ70" s="3">
        <v>0.7583333333333333</v>
      </c>
      <c r="AK70" s="3">
        <v>0</v>
      </c>
      <c r="AL70" s="4">
        <f>Table39[[#This Row],[NA in Training Hours Contract]]/Table39[[#This Row],[NA in Training Hours]]</f>
        <v>0</v>
      </c>
      <c r="AM70" s="3">
        <v>0</v>
      </c>
      <c r="AN70" s="3">
        <v>0</v>
      </c>
      <c r="AO70" s="4">
        <v>0</v>
      </c>
      <c r="AP70" s="1" t="s">
        <v>68</v>
      </c>
      <c r="AQ70" s="1">
        <v>1</v>
      </c>
    </row>
    <row r="71" spans="1:43" x14ac:dyDescent="0.2">
      <c r="A71" s="1" t="s">
        <v>208</v>
      </c>
      <c r="B71" s="1" t="s">
        <v>278</v>
      </c>
      <c r="C71" s="1" t="s">
        <v>474</v>
      </c>
      <c r="D71" s="1" t="s">
        <v>517</v>
      </c>
      <c r="E71" s="3">
        <v>81.966666666666669</v>
      </c>
      <c r="F71" s="3">
        <f t="shared" si="5"/>
        <v>389.2015555555555</v>
      </c>
      <c r="G71" s="3">
        <f>SUM(Table39[[#This Row],[RN Hours Contract (W/ Admin, DON)]], Table39[[#This Row],[LPN Contract Hours (w/ Admin)]], Table39[[#This Row],[CNA/NA/Med Aide Contract Hours]])</f>
        <v>13.184888888888887</v>
      </c>
      <c r="H71" s="4">
        <f>Table39[[#This Row],[Total Contract Hours]]/Table39[[#This Row],[Total Hours Nurse Staffing]]</f>
        <v>3.3876763082481685E-2</v>
      </c>
      <c r="I71" s="3">
        <f>SUM(Table39[[#This Row],[RN Hours]], Table39[[#This Row],[RN Admin Hours]], Table39[[#This Row],[RN DON Hours]])</f>
        <v>86.336111111111109</v>
      </c>
      <c r="J71" s="3">
        <f t="shared" si="3"/>
        <v>0</v>
      </c>
      <c r="K71" s="4">
        <f>Table39[[#This Row],[RN Hours Contract (W/ Admin, DON)]]/Table39[[#This Row],[RN Hours (w/ Admin, DON)]]</f>
        <v>0</v>
      </c>
      <c r="L71" s="3">
        <v>67.316666666666663</v>
      </c>
      <c r="M71" s="3">
        <v>0</v>
      </c>
      <c r="N71" s="4">
        <f>Table39[[#This Row],[RN Hours Contract]]/Table39[[#This Row],[RN Hours]]</f>
        <v>0</v>
      </c>
      <c r="O71" s="3">
        <v>13.769444444444444</v>
      </c>
      <c r="P71" s="3">
        <v>0</v>
      </c>
      <c r="Q71" s="4">
        <f>Table39[[#This Row],[RN Admin Hours Contract]]/Table39[[#This Row],[RN Admin Hours]]</f>
        <v>0</v>
      </c>
      <c r="R71" s="3">
        <v>5.25</v>
      </c>
      <c r="S71" s="3">
        <v>0</v>
      </c>
      <c r="T71" s="4">
        <f>Table39[[#This Row],[RN DON Hours Contract]]/Table39[[#This Row],[RN DON Hours]]</f>
        <v>0</v>
      </c>
      <c r="U71" s="3">
        <f>SUM(Table39[[#This Row],[LPN Hours]], Table39[[#This Row],[LPN Admin Hours]])</f>
        <v>63.652777777777779</v>
      </c>
      <c r="V71" s="3">
        <f>Table39[[#This Row],[LPN Hours Contract]]+Table39[[#This Row],[LPN Admin Hours Contract]]</f>
        <v>0</v>
      </c>
      <c r="W71" s="4">
        <f t="shared" si="4"/>
        <v>0</v>
      </c>
      <c r="X71" s="3">
        <v>63.652777777777779</v>
      </c>
      <c r="Y71" s="3">
        <v>0</v>
      </c>
      <c r="Z71" s="4">
        <f>Table39[[#This Row],[LPN Hours Contract]]/Table39[[#This Row],[LPN Hours]]</f>
        <v>0</v>
      </c>
      <c r="AA71" s="3">
        <v>0</v>
      </c>
      <c r="AB71" s="3">
        <v>0</v>
      </c>
      <c r="AC71" s="4">
        <v>0</v>
      </c>
      <c r="AD71" s="3">
        <f>SUM(Table39[[#This Row],[CNA Hours]], Table39[[#This Row],[NA in Training Hours]], Table39[[#This Row],[Med Aide/Tech Hours]])</f>
        <v>239.21266666666665</v>
      </c>
      <c r="AE71" s="3">
        <f>SUM(Table39[[#This Row],[CNA Hours Contract]], Table39[[#This Row],[NA in Training Hours Contract]], Table39[[#This Row],[Med Aide/Tech Hours Contract]])</f>
        <v>13.184888888888887</v>
      </c>
      <c r="AF71" s="4">
        <f>Table39[[#This Row],[CNA/NA/Med Aide Contract Hours]]/Table39[[#This Row],[Total CNA, NA in Training, Med Aide/Tech Hours]]</f>
        <v>5.5117854219908453E-2</v>
      </c>
      <c r="AG71" s="3">
        <v>226.39044444444443</v>
      </c>
      <c r="AH71" s="3">
        <v>13.184888888888887</v>
      </c>
      <c r="AI71" s="4">
        <f>Table39[[#This Row],[CNA Hours Contract]]/Table39[[#This Row],[CNA Hours]]</f>
        <v>5.8239599826062541E-2</v>
      </c>
      <c r="AJ71" s="3">
        <v>12.822222222222223</v>
      </c>
      <c r="AK71" s="3">
        <v>0</v>
      </c>
      <c r="AL71" s="4">
        <f>Table39[[#This Row],[NA in Training Hours Contract]]/Table39[[#This Row],[NA in Training Hours]]</f>
        <v>0</v>
      </c>
      <c r="AM71" s="3">
        <v>0</v>
      </c>
      <c r="AN71" s="3">
        <v>0</v>
      </c>
      <c r="AO71" s="4">
        <v>0</v>
      </c>
      <c r="AP71" s="1" t="s">
        <v>69</v>
      </c>
      <c r="AQ71" s="1">
        <v>1</v>
      </c>
    </row>
    <row r="72" spans="1:43" x14ac:dyDescent="0.2">
      <c r="A72" s="1" t="s">
        <v>208</v>
      </c>
      <c r="B72" s="1" t="s">
        <v>279</v>
      </c>
      <c r="C72" s="1" t="s">
        <v>466</v>
      </c>
      <c r="D72" s="1" t="s">
        <v>518</v>
      </c>
      <c r="E72" s="3">
        <v>99.86666666666666</v>
      </c>
      <c r="F72" s="3">
        <f t="shared" si="5"/>
        <v>417.64888888888891</v>
      </c>
      <c r="G72" s="3">
        <f>SUM(Table39[[#This Row],[RN Hours Contract (W/ Admin, DON)]], Table39[[#This Row],[LPN Contract Hours (w/ Admin)]], Table39[[#This Row],[CNA/NA/Med Aide Contract Hours]])</f>
        <v>0.16666666666666666</v>
      </c>
      <c r="H72" s="4">
        <f>Table39[[#This Row],[Total Contract Hours]]/Table39[[#This Row],[Total Hours Nurse Staffing]]</f>
        <v>3.9905928424726776E-4</v>
      </c>
      <c r="I72" s="3">
        <f>SUM(Table39[[#This Row],[RN Hours]], Table39[[#This Row],[RN Admin Hours]], Table39[[#This Row],[RN DON Hours]])</f>
        <v>59.144444444444446</v>
      </c>
      <c r="J72" s="3">
        <f t="shared" si="3"/>
        <v>0.16666666666666666</v>
      </c>
      <c r="K72" s="4">
        <f>Table39[[#This Row],[RN Hours Contract (W/ Admin, DON)]]/Table39[[#This Row],[RN Hours (w/ Admin, DON)]]</f>
        <v>2.8179597971068945E-3</v>
      </c>
      <c r="L72" s="3">
        <v>36.882222222222225</v>
      </c>
      <c r="M72" s="3">
        <v>0.16666666666666666</v>
      </c>
      <c r="N72" s="4">
        <f>Table39[[#This Row],[RN Hours Contract]]/Table39[[#This Row],[RN Hours]]</f>
        <v>4.5188889558353913E-3</v>
      </c>
      <c r="O72" s="3">
        <v>17.551111111111112</v>
      </c>
      <c r="P72" s="3">
        <v>0</v>
      </c>
      <c r="Q72" s="4">
        <f>Table39[[#This Row],[RN Admin Hours Contract]]/Table39[[#This Row],[RN Admin Hours]]</f>
        <v>0</v>
      </c>
      <c r="R72" s="3">
        <v>4.7111111111111112</v>
      </c>
      <c r="S72" s="3">
        <v>0</v>
      </c>
      <c r="T72" s="4">
        <f>Table39[[#This Row],[RN DON Hours Contract]]/Table39[[#This Row],[RN DON Hours]]</f>
        <v>0</v>
      </c>
      <c r="U72" s="3">
        <f>SUM(Table39[[#This Row],[LPN Hours]], Table39[[#This Row],[LPN Admin Hours]])</f>
        <v>116.17666666666666</v>
      </c>
      <c r="V72" s="3">
        <f>Table39[[#This Row],[LPN Hours Contract]]+Table39[[#This Row],[LPN Admin Hours Contract]]</f>
        <v>0</v>
      </c>
      <c r="W72" s="4">
        <f t="shared" si="4"/>
        <v>0</v>
      </c>
      <c r="X72" s="3">
        <v>116.17666666666666</v>
      </c>
      <c r="Y72" s="3">
        <v>0</v>
      </c>
      <c r="Z72" s="4">
        <f>Table39[[#This Row],[LPN Hours Contract]]/Table39[[#This Row],[LPN Hours]]</f>
        <v>0</v>
      </c>
      <c r="AA72" s="3">
        <v>0</v>
      </c>
      <c r="AB72" s="3">
        <v>0</v>
      </c>
      <c r="AC72" s="4">
        <v>0</v>
      </c>
      <c r="AD72" s="3">
        <f>SUM(Table39[[#This Row],[CNA Hours]], Table39[[#This Row],[NA in Training Hours]], Table39[[#This Row],[Med Aide/Tech Hours]])</f>
        <v>242.32777777777778</v>
      </c>
      <c r="AE72" s="3">
        <f>SUM(Table39[[#This Row],[CNA Hours Contract]], Table39[[#This Row],[NA in Training Hours Contract]], Table39[[#This Row],[Med Aide/Tech Hours Contract]])</f>
        <v>0</v>
      </c>
      <c r="AF72" s="4">
        <f>Table39[[#This Row],[CNA/NA/Med Aide Contract Hours]]/Table39[[#This Row],[Total CNA, NA in Training, Med Aide/Tech Hours]]</f>
        <v>0</v>
      </c>
      <c r="AG72" s="3">
        <v>242.32777777777778</v>
      </c>
      <c r="AH72" s="3">
        <v>0</v>
      </c>
      <c r="AI72" s="4">
        <f>Table39[[#This Row],[CNA Hours Contract]]/Table39[[#This Row],[CNA Hours]]</f>
        <v>0</v>
      </c>
      <c r="AJ72" s="3">
        <v>0</v>
      </c>
      <c r="AK72" s="3">
        <v>0</v>
      </c>
      <c r="AL72" s="4">
        <v>0</v>
      </c>
      <c r="AM72" s="3">
        <v>0</v>
      </c>
      <c r="AN72" s="3">
        <v>0</v>
      </c>
      <c r="AO72" s="4">
        <v>0</v>
      </c>
      <c r="AP72" s="1" t="s">
        <v>70</v>
      </c>
      <c r="AQ72" s="1">
        <v>1</v>
      </c>
    </row>
    <row r="73" spans="1:43" x14ac:dyDescent="0.2">
      <c r="A73" s="1" t="s">
        <v>208</v>
      </c>
      <c r="B73" s="1" t="s">
        <v>280</v>
      </c>
      <c r="C73" s="1" t="s">
        <v>419</v>
      </c>
      <c r="D73" s="1" t="s">
        <v>517</v>
      </c>
      <c r="E73" s="3">
        <v>111.1</v>
      </c>
      <c r="F73" s="3">
        <f t="shared" si="5"/>
        <v>366.02911111111115</v>
      </c>
      <c r="G73" s="3">
        <f>SUM(Table39[[#This Row],[RN Hours Contract (W/ Admin, DON)]], Table39[[#This Row],[LPN Contract Hours (w/ Admin)]], Table39[[#This Row],[CNA/NA/Med Aide Contract Hours]])</f>
        <v>2.7444444444444445</v>
      </c>
      <c r="H73" s="4">
        <f>Table39[[#This Row],[Total Contract Hours]]/Table39[[#This Row],[Total Hours Nurse Staffing]]</f>
        <v>7.497885717650872E-3</v>
      </c>
      <c r="I73" s="3">
        <f>SUM(Table39[[#This Row],[RN Hours]], Table39[[#This Row],[RN Admin Hours]], Table39[[#This Row],[RN DON Hours]])</f>
        <v>47.147444444444446</v>
      </c>
      <c r="J73" s="3">
        <f t="shared" si="3"/>
        <v>2.7444444444444445</v>
      </c>
      <c r="K73" s="4">
        <f>Table39[[#This Row],[RN Hours Contract (W/ Admin, DON)]]/Table39[[#This Row],[RN Hours (w/ Admin, DON)]]</f>
        <v>5.8209824027224286E-2</v>
      </c>
      <c r="L73" s="3">
        <v>7.7777777777777779E-2</v>
      </c>
      <c r="M73" s="3">
        <v>7.7777777777777779E-2</v>
      </c>
      <c r="N73" s="4">
        <f>Table39[[#This Row],[RN Hours Contract]]/Table39[[#This Row],[RN Hours]]</f>
        <v>1</v>
      </c>
      <c r="O73" s="3">
        <v>41.736333333333334</v>
      </c>
      <c r="P73" s="3">
        <v>2.6666666666666665</v>
      </c>
      <c r="Q73" s="4">
        <f>Table39[[#This Row],[RN Admin Hours Contract]]/Table39[[#This Row],[RN Admin Hours]]</f>
        <v>6.3893170618725487E-2</v>
      </c>
      <c r="R73" s="3">
        <v>5.333333333333333</v>
      </c>
      <c r="S73" s="3">
        <v>0</v>
      </c>
      <c r="T73" s="4">
        <f>Table39[[#This Row],[RN DON Hours Contract]]/Table39[[#This Row],[RN DON Hours]]</f>
        <v>0</v>
      </c>
      <c r="U73" s="3">
        <f>SUM(Table39[[#This Row],[LPN Hours]], Table39[[#This Row],[LPN Admin Hours]])</f>
        <v>89.158555555555566</v>
      </c>
      <c r="V73" s="3">
        <f>Table39[[#This Row],[LPN Hours Contract]]+Table39[[#This Row],[LPN Admin Hours Contract]]</f>
        <v>0</v>
      </c>
      <c r="W73" s="4">
        <f t="shared" si="4"/>
        <v>0</v>
      </c>
      <c r="X73" s="3">
        <v>89.158555555555566</v>
      </c>
      <c r="Y73" s="3">
        <v>0</v>
      </c>
      <c r="Z73" s="4">
        <f>Table39[[#This Row],[LPN Hours Contract]]/Table39[[#This Row],[LPN Hours]]</f>
        <v>0</v>
      </c>
      <c r="AA73" s="3">
        <v>0</v>
      </c>
      <c r="AB73" s="3">
        <v>0</v>
      </c>
      <c r="AC73" s="4">
        <v>0</v>
      </c>
      <c r="AD73" s="3">
        <f>SUM(Table39[[#This Row],[CNA Hours]], Table39[[#This Row],[NA in Training Hours]], Table39[[#This Row],[Med Aide/Tech Hours]])</f>
        <v>229.72311111111114</v>
      </c>
      <c r="AE73" s="3">
        <f>SUM(Table39[[#This Row],[CNA Hours Contract]], Table39[[#This Row],[NA in Training Hours Contract]], Table39[[#This Row],[Med Aide/Tech Hours Contract]])</f>
        <v>0</v>
      </c>
      <c r="AF73" s="4">
        <f>Table39[[#This Row],[CNA/NA/Med Aide Contract Hours]]/Table39[[#This Row],[Total CNA, NA in Training, Med Aide/Tech Hours]]</f>
        <v>0</v>
      </c>
      <c r="AG73" s="3">
        <v>229.72311111111114</v>
      </c>
      <c r="AH73" s="3">
        <v>0</v>
      </c>
      <c r="AI73" s="4">
        <f>Table39[[#This Row],[CNA Hours Contract]]/Table39[[#This Row],[CNA Hours]]</f>
        <v>0</v>
      </c>
      <c r="AJ73" s="3">
        <v>0</v>
      </c>
      <c r="AK73" s="3">
        <v>0</v>
      </c>
      <c r="AL73" s="4">
        <v>0</v>
      </c>
      <c r="AM73" s="3">
        <v>0</v>
      </c>
      <c r="AN73" s="3">
        <v>0</v>
      </c>
      <c r="AO73" s="4">
        <v>0</v>
      </c>
      <c r="AP73" s="1" t="s">
        <v>71</v>
      </c>
      <c r="AQ73" s="1">
        <v>1</v>
      </c>
    </row>
    <row r="74" spans="1:43" x14ac:dyDescent="0.2">
      <c r="A74" s="1" t="s">
        <v>208</v>
      </c>
      <c r="B74" s="1" t="s">
        <v>281</v>
      </c>
      <c r="C74" s="1" t="s">
        <v>475</v>
      </c>
      <c r="D74" s="1" t="s">
        <v>517</v>
      </c>
      <c r="E74" s="3">
        <v>80.966666666666669</v>
      </c>
      <c r="F74" s="3">
        <f t="shared" si="5"/>
        <v>279.50255555555555</v>
      </c>
      <c r="G74" s="3">
        <f>SUM(Table39[[#This Row],[RN Hours Contract (W/ Admin, DON)]], Table39[[#This Row],[LPN Contract Hours (w/ Admin)]], Table39[[#This Row],[CNA/NA/Med Aide Contract Hours]])</f>
        <v>2.95</v>
      </c>
      <c r="H74" s="4">
        <f>Table39[[#This Row],[Total Contract Hours]]/Table39[[#This Row],[Total Hours Nurse Staffing]]</f>
        <v>1.0554465214589571E-2</v>
      </c>
      <c r="I74" s="3">
        <f>SUM(Table39[[#This Row],[RN Hours]], Table39[[#This Row],[RN Admin Hours]], Table39[[#This Row],[RN DON Hours]])</f>
        <v>55.116666666666667</v>
      </c>
      <c r="J74" s="3">
        <f t="shared" si="3"/>
        <v>1.7694444444444444</v>
      </c>
      <c r="K74" s="4">
        <f>Table39[[#This Row],[RN Hours Contract (W/ Admin, DON)]]/Table39[[#This Row],[RN Hours (w/ Admin, DON)]]</f>
        <v>3.2103618586836004E-2</v>
      </c>
      <c r="L74" s="3">
        <v>2.5555555555555554</v>
      </c>
      <c r="M74" s="3">
        <v>0</v>
      </c>
      <c r="N74" s="4">
        <f>Table39[[#This Row],[RN Hours Contract]]/Table39[[#This Row],[RN Hours]]</f>
        <v>0</v>
      </c>
      <c r="O74" s="3">
        <v>47.466666666666669</v>
      </c>
      <c r="P74" s="3">
        <v>1.7694444444444444</v>
      </c>
      <c r="Q74" s="4">
        <f>Table39[[#This Row],[RN Admin Hours Contract]]/Table39[[#This Row],[RN Admin Hours]]</f>
        <v>3.7277621722846439E-2</v>
      </c>
      <c r="R74" s="3">
        <v>5.0944444444444441</v>
      </c>
      <c r="S74" s="3">
        <v>0</v>
      </c>
      <c r="T74" s="4">
        <f>Table39[[#This Row],[RN DON Hours Contract]]/Table39[[#This Row],[RN DON Hours]]</f>
        <v>0</v>
      </c>
      <c r="U74" s="3">
        <f>SUM(Table39[[#This Row],[LPN Hours]], Table39[[#This Row],[LPN Admin Hours]])</f>
        <v>74.829888888888888</v>
      </c>
      <c r="V74" s="3">
        <f>Table39[[#This Row],[LPN Hours Contract]]+Table39[[#This Row],[LPN Admin Hours Contract]]</f>
        <v>0.25833333333333336</v>
      </c>
      <c r="W74" s="4">
        <f t="shared" si="4"/>
        <v>3.4522747149460485E-3</v>
      </c>
      <c r="X74" s="3">
        <v>74.829888888888888</v>
      </c>
      <c r="Y74" s="3">
        <v>0.25833333333333336</v>
      </c>
      <c r="Z74" s="4">
        <f>Table39[[#This Row],[LPN Hours Contract]]/Table39[[#This Row],[LPN Hours]]</f>
        <v>3.4522747149460485E-3</v>
      </c>
      <c r="AA74" s="3">
        <v>0</v>
      </c>
      <c r="AB74" s="3">
        <v>0</v>
      </c>
      <c r="AC74" s="4">
        <v>0</v>
      </c>
      <c r="AD74" s="3">
        <f>SUM(Table39[[#This Row],[CNA Hours]], Table39[[#This Row],[NA in Training Hours]], Table39[[#This Row],[Med Aide/Tech Hours]])</f>
        <v>149.55600000000001</v>
      </c>
      <c r="AE74" s="3">
        <f>SUM(Table39[[#This Row],[CNA Hours Contract]], Table39[[#This Row],[NA in Training Hours Contract]], Table39[[#This Row],[Med Aide/Tech Hours Contract]])</f>
        <v>0.92222222222222228</v>
      </c>
      <c r="AF74" s="4">
        <f>Table39[[#This Row],[CNA/NA/Med Aide Contract Hours]]/Table39[[#This Row],[Total CNA, NA in Training, Med Aide/Tech Hours]]</f>
        <v>6.1664006942029892E-3</v>
      </c>
      <c r="AG74" s="3">
        <v>149.55600000000001</v>
      </c>
      <c r="AH74" s="3">
        <v>0.92222222222222228</v>
      </c>
      <c r="AI74" s="4">
        <f>Table39[[#This Row],[CNA Hours Contract]]/Table39[[#This Row],[CNA Hours]]</f>
        <v>6.1664006942029892E-3</v>
      </c>
      <c r="AJ74" s="3">
        <v>0</v>
      </c>
      <c r="AK74" s="3">
        <v>0</v>
      </c>
      <c r="AL74" s="4">
        <v>0</v>
      </c>
      <c r="AM74" s="3">
        <v>0</v>
      </c>
      <c r="AN74" s="3">
        <v>0</v>
      </c>
      <c r="AO74" s="4">
        <v>0</v>
      </c>
      <c r="AP74" s="1" t="s">
        <v>72</v>
      </c>
      <c r="AQ74" s="1">
        <v>1</v>
      </c>
    </row>
    <row r="75" spans="1:43" x14ac:dyDescent="0.2">
      <c r="A75" s="1" t="s">
        <v>208</v>
      </c>
      <c r="B75" s="1" t="s">
        <v>282</v>
      </c>
      <c r="C75" s="1" t="s">
        <v>427</v>
      </c>
      <c r="D75" s="1" t="s">
        <v>517</v>
      </c>
      <c r="E75" s="3">
        <v>118.61111111111111</v>
      </c>
      <c r="F75" s="3">
        <f t="shared" si="5"/>
        <v>386.09022222222222</v>
      </c>
      <c r="G75" s="3">
        <f>SUM(Table39[[#This Row],[RN Hours Contract (W/ Admin, DON)]], Table39[[#This Row],[LPN Contract Hours (w/ Admin)]], Table39[[#This Row],[CNA/NA/Med Aide Contract Hours]])</f>
        <v>2.6147777777777779</v>
      </c>
      <c r="H75" s="4">
        <f>Table39[[#This Row],[Total Contract Hours]]/Table39[[#This Row],[Total Hours Nurse Staffing]]</f>
        <v>6.77245272549997E-3</v>
      </c>
      <c r="I75" s="3">
        <f>SUM(Table39[[#This Row],[RN Hours]], Table39[[#This Row],[RN Admin Hours]], Table39[[#This Row],[RN DON Hours]])</f>
        <v>45.582222222222221</v>
      </c>
      <c r="J75" s="3">
        <f t="shared" si="3"/>
        <v>2.0738888888888889</v>
      </c>
      <c r="K75" s="4">
        <f>Table39[[#This Row],[RN Hours Contract (W/ Admin, DON)]]/Table39[[#This Row],[RN Hours (w/ Admin, DON)]]</f>
        <v>4.5497757410296415E-2</v>
      </c>
      <c r="L75" s="3">
        <v>0.32777777777777778</v>
      </c>
      <c r="M75" s="3">
        <v>0</v>
      </c>
      <c r="N75" s="4">
        <f>Table39[[#This Row],[RN Hours Contract]]/Table39[[#This Row],[RN Hours]]</f>
        <v>0</v>
      </c>
      <c r="O75" s="3">
        <v>42.676666666666669</v>
      </c>
      <c r="P75" s="3">
        <v>2.0738888888888889</v>
      </c>
      <c r="Q75" s="4">
        <f>Table39[[#This Row],[RN Admin Hours Contract]]/Table39[[#This Row],[RN Admin Hours]]</f>
        <v>4.8595381290843287E-2</v>
      </c>
      <c r="R75" s="3">
        <v>2.5777777777777779</v>
      </c>
      <c r="S75" s="3">
        <v>0</v>
      </c>
      <c r="T75" s="4">
        <f>Table39[[#This Row],[RN DON Hours Contract]]/Table39[[#This Row],[RN DON Hours]]</f>
        <v>0</v>
      </c>
      <c r="U75" s="3">
        <f>SUM(Table39[[#This Row],[LPN Hours]], Table39[[#This Row],[LPN Admin Hours]])</f>
        <v>98.660333333333341</v>
      </c>
      <c r="V75" s="3">
        <f>Table39[[#This Row],[LPN Hours Contract]]+Table39[[#This Row],[LPN Admin Hours Contract]]</f>
        <v>0.54088888888888897</v>
      </c>
      <c r="W75" s="4">
        <f t="shared" si="4"/>
        <v>5.4823338885491525E-3</v>
      </c>
      <c r="X75" s="3">
        <v>98.660333333333341</v>
      </c>
      <c r="Y75" s="3">
        <v>0.54088888888888897</v>
      </c>
      <c r="Z75" s="4">
        <f>Table39[[#This Row],[LPN Hours Contract]]/Table39[[#This Row],[LPN Hours]]</f>
        <v>5.4823338885491525E-3</v>
      </c>
      <c r="AA75" s="3">
        <v>0</v>
      </c>
      <c r="AB75" s="3">
        <v>0</v>
      </c>
      <c r="AC75" s="4">
        <v>0</v>
      </c>
      <c r="AD75" s="3">
        <f>SUM(Table39[[#This Row],[CNA Hours]], Table39[[#This Row],[NA in Training Hours]], Table39[[#This Row],[Med Aide/Tech Hours]])</f>
        <v>241.84766666666667</v>
      </c>
      <c r="AE75" s="3">
        <f>SUM(Table39[[#This Row],[CNA Hours Contract]], Table39[[#This Row],[NA in Training Hours Contract]], Table39[[#This Row],[Med Aide/Tech Hours Contract]])</f>
        <v>0</v>
      </c>
      <c r="AF75" s="4">
        <f>Table39[[#This Row],[CNA/NA/Med Aide Contract Hours]]/Table39[[#This Row],[Total CNA, NA in Training, Med Aide/Tech Hours]]</f>
        <v>0</v>
      </c>
      <c r="AG75" s="3">
        <v>241.84766666666667</v>
      </c>
      <c r="AH75" s="3">
        <v>0</v>
      </c>
      <c r="AI75" s="4">
        <f>Table39[[#This Row],[CNA Hours Contract]]/Table39[[#This Row],[CNA Hours]]</f>
        <v>0</v>
      </c>
      <c r="AJ75" s="3">
        <v>0</v>
      </c>
      <c r="AK75" s="3">
        <v>0</v>
      </c>
      <c r="AL75" s="4">
        <v>0</v>
      </c>
      <c r="AM75" s="3">
        <v>0</v>
      </c>
      <c r="AN75" s="3">
        <v>0</v>
      </c>
      <c r="AO75" s="4">
        <v>0</v>
      </c>
      <c r="AP75" s="1" t="s">
        <v>73</v>
      </c>
      <c r="AQ75" s="1">
        <v>1</v>
      </c>
    </row>
    <row r="76" spans="1:43" x14ac:dyDescent="0.2">
      <c r="A76" s="1" t="s">
        <v>208</v>
      </c>
      <c r="B76" s="1" t="s">
        <v>283</v>
      </c>
      <c r="C76" s="1" t="s">
        <v>468</v>
      </c>
      <c r="D76" s="1" t="s">
        <v>521</v>
      </c>
      <c r="E76" s="3">
        <v>92.466666666666669</v>
      </c>
      <c r="F76" s="3">
        <f t="shared" si="5"/>
        <v>283.78011111111113</v>
      </c>
      <c r="G76" s="3">
        <f>SUM(Table39[[#This Row],[RN Hours Contract (W/ Admin, DON)]], Table39[[#This Row],[LPN Contract Hours (w/ Admin)]], Table39[[#This Row],[CNA/NA/Med Aide Contract Hours]])</f>
        <v>0.24811111111111109</v>
      </c>
      <c r="H76" s="4">
        <f>Table39[[#This Row],[Total Contract Hours]]/Table39[[#This Row],[Total Hours Nurse Staffing]]</f>
        <v>8.7430761140961635E-4</v>
      </c>
      <c r="I76" s="3">
        <f>SUM(Table39[[#This Row],[RN Hours]], Table39[[#This Row],[RN Admin Hours]], Table39[[#This Row],[RN DON Hours]])</f>
        <v>61.103000000000002</v>
      </c>
      <c r="J76" s="3">
        <f t="shared" si="3"/>
        <v>0</v>
      </c>
      <c r="K76" s="4">
        <f>Table39[[#This Row],[RN Hours Contract (W/ Admin, DON)]]/Table39[[#This Row],[RN Hours (w/ Admin, DON)]]</f>
        <v>0</v>
      </c>
      <c r="L76" s="3">
        <v>38.777333333333331</v>
      </c>
      <c r="M76" s="3">
        <v>0</v>
      </c>
      <c r="N76" s="4">
        <f>Table39[[#This Row],[RN Hours Contract]]/Table39[[#This Row],[RN Hours]]</f>
        <v>0</v>
      </c>
      <c r="O76" s="3">
        <v>16.959</v>
      </c>
      <c r="P76" s="3">
        <v>0</v>
      </c>
      <c r="Q76" s="4">
        <f>Table39[[#This Row],[RN Admin Hours Contract]]/Table39[[#This Row],[RN Admin Hours]]</f>
        <v>0</v>
      </c>
      <c r="R76" s="3">
        <v>5.3666666666666663</v>
      </c>
      <c r="S76" s="3">
        <v>0</v>
      </c>
      <c r="T76" s="4">
        <f>Table39[[#This Row],[RN DON Hours Contract]]/Table39[[#This Row],[RN DON Hours]]</f>
        <v>0</v>
      </c>
      <c r="U76" s="3">
        <f>SUM(Table39[[#This Row],[LPN Hours]], Table39[[#This Row],[LPN Admin Hours]])</f>
        <v>69.197222222222223</v>
      </c>
      <c r="V76" s="3">
        <f>Table39[[#This Row],[LPN Hours Contract]]+Table39[[#This Row],[LPN Admin Hours Contract]]</f>
        <v>0</v>
      </c>
      <c r="W76" s="4">
        <f t="shared" si="4"/>
        <v>0</v>
      </c>
      <c r="X76" s="3">
        <v>69.197222222222223</v>
      </c>
      <c r="Y76" s="3">
        <v>0</v>
      </c>
      <c r="Z76" s="4">
        <f>Table39[[#This Row],[LPN Hours Contract]]/Table39[[#This Row],[LPN Hours]]</f>
        <v>0</v>
      </c>
      <c r="AA76" s="3">
        <v>0</v>
      </c>
      <c r="AB76" s="3">
        <v>0</v>
      </c>
      <c r="AC76" s="4">
        <v>0</v>
      </c>
      <c r="AD76" s="3">
        <f>SUM(Table39[[#This Row],[CNA Hours]], Table39[[#This Row],[NA in Training Hours]], Table39[[#This Row],[Med Aide/Tech Hours]])</f>
        <v>153.47988888888889</v>
      </c>
      <c r="AE76" s="3">
        <f>SUM(Table39[[#This Row],[CNA Hours Contract]], Table39[[#This Row],[NA in Training Hours Contract]], Table39[[#This Row],[Med Aide/Tech Hours Contract]])</f>
        <v>0.24811111111111109</v>
      </c>
      <c r="AF76" s="4">
        <f>Table39[[#This Row],[CNA/NA/Med Aide Contract Hours]]/Table39[[#This Row],[Total CNA, NA in Training, Med Aide/Tech Hours]]</f>
        <v>1.6165708283169924E-3</v>
      </c>
      <c r="AG76" s="3">
        <v>153.47988888888889</v>
      </c>
      <c r="AH76" s="3">
        <v>0.24811111111111109</v>
      </c>
      <c r="AI76" s="4">
        <f>Table39[[#This Row],[CNA Hours Contract]]/Table39[[#This Row],[CNA Hours]]</f>
        <v>1.6165708283169924E-3</v>
      </c>
      <c r="AJ76" s="3">
        <v>0</v>
      </c>
      <c r="AK76" s="3">
        <v>0</v>
      </c>
      <c r="AL76" s="4">
        <v>0</v>
      </c>
      <c r="AM76" s="3">
        <v>0</v>
      </c>
      <c r="AN76" s="3">
        <v>0</v>
      </c>
      <c r="AO76" s="4">
        <v>0</v>
      </c>
      <c r="AP76" s="1" t="s">
        <v>74</v>
      </c>
      <c r="AQ76" s="1">
        <v>1</v>
      </c>
    </row>
    <row r="77" spans="1:43" x14ac:dyDescent="0.2">
      <c r="A77" s="1" t="s">
        <v>208</v>
      </c>
      <c r="B77" s="1" t="s">
        <v>284</v>
      </c>
      <c r="C77" s="1" t="s">
        <v>476</v>
      </c>
      <c r="D77" s="1" t="s">
        <v>517</v>
      </c>
      <c r="E77" s="3">
        <v>254.16666666666666</v>
      </c>
      <c r="F77" s="3">
        <f t="shared" si="5"/>
        <v>896.80277777777769</v>
      </c>
      <c r="G77" s="3">
        <f>SUM(Table39[[#This Row],[RN Hours Contract (W/ Admin, DON)]], Table39[[#This Row],[LPN Contract Hours (w/ Admin)]], Table39[[#This Row],[CNA/NA/Med Aide Contract Hours]])</f>
        <v>2.8944444444444444</v>
      </c>
      <c r="H77" s="4">
        <f>Table39[[#This Row],[Total Contract Hours]]/Table39[[#This Row],[Total Hours Nurse Staffing]]</f>
        <v>3.2275150302463382E-3</v>
      </c>
      <c r="I77" s="3">
        <f>SUM(Table39[[#This Row],[RN Hours]], Table39[[#This Row],[RN Admin Hours]], Table39[[#This Row],[RN DON Hours]])</f>
        <v>105.18055555555554</v>
      </c>
      <c r="J77" s="3">
        <f t="shared" si="3"/>
        <v>2.8944444444444444</v>
      </c>
      <c r="K77" s="4">
        <f>Table39[[#This Row],[RN Hours Contract (W/ Admin, DON)]]/Table39[[#This Row],[RN Hours (w/ Admin, DON)]]</f>
        <v>2.7518816849333161E-2</v>
      </c>
      <c r="L77" s="3">
        <v>83.547222222222217</v>
      </c>
      <c r="M77" s="3">
        <v>1.8944444444444444</v>
      </c>
      <c r="N77" s="4">
        <f>Table39[[#This Row],[RN Hours Contract]]/Table39[[#This Row],[RN Hours]]</f>
        <v>2.2675133823187154E-2</v>
      </c>
      <c r="O77" s="3">
        <v>16.477777777777778</v>
      </c>
      <c r="P77" s="3">
        <v>1</v>
      </c>
      <c r="Q77" s="4">
        <f>Table39[[#This Row],[RN Admin Hours Contract]]/Table39[[#This Row],[RN Admin Hours]]</f>
        <v>6.0687795010114634E-2</v>
      </c>
      <c r="R77" s="3">
        <v>5.1555555555555559</v>
      </c>
      <c r="S77" s="3">
        <v>0</v>
      </c>
      <c r="T77" s="4">
        <f>Table39[[#This Row],[RN DON Hours Contract]]/Table39[[#This Row],[RN DON Hours]]</f>
        <v>0</v>
      </c>
      <c r="U77" s="3">
        <f>SUM(Table39[[#This Row],[LPN Hours]], Table39[[#This Row],[LPN Admin Hours]])</f>
        <v>246.94722222222219</v>
      </c>
      <c r="V77" s="3">
        <f>Table39[[#This Row],[LPN Hours Contract]]+Table39[[#This Row],[LPN Admin Hours Contract]]</f>
        <v>0</v>
      </c>
      <c r="W77" s="4">
        <f t="shared" si="4"/>
        <v>0</v>
      </c>
      <c r="X77" s="3">
        <v>237.48333333333332</v>
      </c>
      <c r="Y77" s="3">
        <v>0</v>
      </c>
      <c r="Z77" s="4">
        <f>Table39[[#This Row],[LPN Hours Contract]]/Table39[[#This Row],[LPN Hours]]</f>
        <v>0</v>
      </c>
      <c r="AA77" s="3">
        <v>9.4638888888888886</v>
      </c>
      <c r="AB77" s="3">
        <v>0</v>
      </c>
      <c r="AC77" s="4">
        <f>Table39[[#This Row],[LPN Admin Hours Contract]]/Table39[[#This Row],[LPN Admin Hours]]</f>
        <v>0</v>
      </c>
      <c r="AD77" s="3">
        <f>SUM(Table39[[#This Row],[CNA Hours]], Table39[[#This Row],[NA in Training Hours]], Table39[[#This Row],[Med Aide/Tech Hours]])</f>
        <v>544.67499999999995</v>
      </c>
      <c r="AE77" s="3">
        <f>SUM(Table39[[#This Row],[CNA Hours Contract]], Table39[[#This Row],[NA in Training Hours Contract]], Table39[[#This Row],[Med Aide/Tech Hours Contract]])</f>
        <v>0</v>
      </c>
      <c r="AF77" s="4">
        <f>Table39[[#This Row],[CNA/NA/Med Aide Contract Hours]]/Table39[[#This Row],[Total CNA, NA in Training, Med Aide/Tech Hours]]</f>
        <v>0</v>
      </c>
      <c r="AG77" s="3">
        <v>544.67499999999995</v>
      </c>
      <c r="AH77" s="3">
        <v>0</v>
      </c>
      <c r="AI77" s="4">
        <f>Table39[[#This Row],[CNA Hours Contract]]/Table39[[#This Row],[CNA Hours]]</f>
        <v>0</v>
      </c>
      <c r="AJ77" s="3">
        <v>0</v>
      </c>
      <c r="AK77" s="3">
        <v>0</v>
      </c>
      <c r="AL77" s="4">
        <v>0</v>
      </c>
      <c r="AM77" s="3">
        <v>0</v>
      </c>
      <c r="AN77" s="3">
        <v>0</v>
      </c>
      <c r="AO77" s="4">
        <v>0</v>
      </c>
      <c r="AP77" s="1" t="s">
        <v>75</v>
      </c>
      <c r="AQ77" s="1">
        <v>1</v>
      </c>
    </row>
    <row r="78" spans="1:43" x14ac:dyDescent="0.2">
      <c r="A78" s="1" t="s">
        <v>208</v>
      </c>
      <c r="B78" s="1" t="s">
        <v>285</v>
      </c>
      <c r="C78" s="1" t="s">
        <v>477</v>
      </c>
      <c r="D78" s="1" t="s">
        <v>520</v>
      </c>
      <c r="E78" s="3">
        <v>60.422222222222224</v>
      </c>
      <c r="F78" s="3">
        <f t="shared" si="5"/>
        <v>273.7166666666667</v>
      </c>
      <c r="G78" s="3">
        <f>SUM(Table39[[#This Row],[RN Hours Contract (W/ Admin, DON)]], Table39[[#This Row],[LPN Contract Hours (w/ Admin)]], Table39[[#This Row],[CNA/NA/Med Aide Contract Hours]])</f>
        <v>13.880555555555556</v>
      </c>
      <c r="H78" s="4">
        <f>Table39[[#This Row],[Total Contract Hours]]/Table39[[#This Row],[Total Hours Nurse Staffing]]</f>
        <v>5.0711400677911057E-2</v>
      </c>
      <c r="I78" s="3">
        <f>SUM(Table39[[#This Row],[RN Hours]], Table39[[#This Row],[RN Admin Hours]], Table39[[#This Row],[RN DON Hours]])</f>
        <v>39.055555555555557</v>
      </c>
      <c r="J78" s="3">
        <f t="shared" si="3"/>
        <v>0.27777777777777779</v>
      </c>
      <c r="K78" s="4">
        <f>Table39[[#This Row],[RN Hours Contract (W/ Admin, DON)]]/Table39[[#This Row],[RN Hours (w/ Admin, DON)]]</f>
        <v>7.1123755334281651E-3</v>
      </c>
      <c r="L78" s="3">
        <v>34.430555555555557</v>
      </c>
      <c r="M78" s="3">
        <v>0.27777777777777779</v>
      </c>
      <c r="N78" s="4">
        <f>Table39[[#This Row],[RN Hours Contract]]/Table39[[#This Row],[RN Hours]]</f>
        <v>8.0677692617991126E-3</v>
      </c>
      <c r="O78" s="3">
        <v>0</v>
      </c>
      <c r="P78" s="3">
        <v>0</v>
      </c>
      <c r="Q78" s="4">
        <v>0</v>
      </c>
      <c r="R78" s="3">
        <v>4.625</v>
      </c>
      <c r="S78" s="3">
        <v>0</v>
      </c>
      <c r="T78" s="4">
        <f>Table39[[#This Row],[RN DON Hours Contract]]/Table39[[#This Row],[RN DON Hours]]</f>
        <v>0</v>
      </c>
      <c r="U78" s="3">
        <f>SUM(Table39[[#This Row],[LPN Hours]], Table39[[#This Row],[LPN Admin Hours]])</f>
        <v>84.62777777777778</v>
      </c>
      <c r="V78" s="3">
        <f>Table39[[#This Row],[LPN Hours Contract]]+Table39[[#This Row],[LPN Admin Hours Contract]]</f>
        <v>7.8250000000000002</v>
      </c>
      <c r="W78" s="4">
        <f t="shared" si="4"/>
        <v>9.2463730059738722E-2</v>
      </c>
      <c r="X78" s="3">
        <v>78.75833333333334</v>
      </c>
      <c r="Y78" s="3">
        <v>7.8250000000000002</v>
      </c>
      <c r="Z78" s="4">
        <f>Table39[[#This Row],[LPN Hours Contract]]/Table39[[#This Row],[LPN Hours]]</f>
        <v>9.9354565654428101E-2</v>
      </c>
      <c r="AA78" s="3">
        <v>5.8694444444444445</v>
      </c>
      <c r="AB78" s="3">
        <v>0</v>
      </c>
      <c r="AC78" s="4">
        <f>Table39[[#This Row],[LPN Admin Hours Contract]]/Table39[[#This Row],[LPN Admin Hours]]</f>
        <v>0</v>
      </c>
      <c r="AD78" s="3">
        <f>SUM(Table39[[#This Row],[CNA Hours]], Table39[[#This Row],[NA in Training Hours]], Table39[[#This Row],[Med Aide/Tech Hours]])</f>
        <v>150.03333333333333</v>
      </c>
      <c r="AE78" s="3">
        <f>SUM(Table39[[#This Row],[CNA Hours Contract]], Table39[[#This Row],[NA in Training Hours Contract]], Table39[[#This Row],[Med Aide/Tech Hours Contract]])</f>
        <v>5.7777777777777777</v>
      </c>
      <c r="AF78" s="4">
        <f>Table39[[#This Row],[CNA/NA/Med Aide Contract Hours]]/Table39[[#This Row],[Total CNA, NA in Training, Med Aide/Tech Hours]]</f>
        <v>3.8509960749463085E-2</v>
      </c>
      <c r="AG78" s="3">
        <v>150.03333333333333</v>
      </c>
      <c r="AH78" s="3">
        <v>5.7777777777777777</v>
      </c>
      <c r="AI78" s="4">
        <f>Table39[[#This Row],[CNA Hours Contract]]/Table39[[#This Row],[CNA Hours]]</f>
        <v>3.8509960749463085E-2</v>
      </c>
      <c r="AJ78" s="3">
        <v>0</v>
      </c>
      <c r="AK78" s="3">
        <v>0</v>
      </c>
      <c r="AL78" s="4">
        <v>0</v>
      </c>
      <c r="AM78" s="3">
        <v>0</v>
      </c>
      <c r="AN78" s="3">
        <v>0</v>
      </c>
      <c r="AO78" s="4">
        <v>0</v>
      </c>
      <c r="AP78" s="1" t="s">
        <v>76</v>
      </c>
      <c r="AQ78" s="1">
        <v>1</v>
      </c>
    </row>
    <row r="79" spans="1:43" x14ac:dyDescent="0.2">
      <c r="A79" s="1" t="s">
        <v>208</v>
      </c>
      <c r="B79" s="1" t="s">
        <v>286</v>
      </c>
      <c r="C79" s="1" t="s">
        <v>433</v>
      </c>
      <c r="D79" s="1" t="s">
        <v>518</v>
      </c>
      <c r="E79" s="3">
        <v>101.12222222222222</v>
      </c>
      <c r="F79" s="3">
        <f t="shared" si="5"/>
        <v>369.14166666666665</v>
      </c>
      <c r="G79" s="3">
        <f>SUM(Table39[[#This Row],[RN Hours Contract (W/ Admin, DON)]], Table39[[#This Row],[LPN Contract Hours (w/ Admin)]], Table39[[#This Row],[CNA/NA/Med Aide Contract Hours]])</f>
        <v>11.941666666666666</v>
      </c>
      <c r="H79" s="4">
        <f>Table39[[#This Row],[Total Contract Hours]]/Table39[[#This Row],[Total Hours Nurse Staffing]]</f>
        <v>3.2349820529606971E-2</v>
      </c>
      <c r="I79" s="3">
        <f>SUM(Table39[[#This Row],[RN Hours]], Table39[[#This Row],[RN Admin Hours]], Table39[[#This Row],[RN DON Hours]])</f>
        <v>45.763888888888893</v>
      </c>
      <c r="J79" s="3">
        <f t="shared" si="3"/>
        <v>1.2805555555555554</v>
      </c>
      <c r="K79" s="4">
        <f>Table39[[#This Row],[RN Hours Contract (W/ Admin, DON)]]/Table39[[#This Row],[RN Hours (w/ Admin, DON)]]</f>
        <v>2.798179059180576E-2</v>
      </c>
      <c r="L79" s="3">
        <v>35.333333333333336</v>
      </c>
      <c r="M79" s="3">
        <v>0.78055555555555556</v>
      </c>
      <c r="N79" s="4">
        <f>Table39[[#This Row],[RN Hours Contract]]/Table39[[#This Row],[RN Hours]]</f>
        <v>2.2091194968553458E-2</v>
      </c>
      <c r="O79" s="3">
        <v>4.6527777777777777</v>
      </c>
      <c r="P79" s="3">
        <v>0.5</v>
      </c>
      <c r="Q79" s="4">
        <f>Table39[[#This Row],[RN Admin Hours Contract]]/Table39[[#This Row],[RN Admin Hours]]</f>
        <v>0.10746268656716418</v>
      </c>
      <c r="R79" s="3">
        <v>5.7777777777777777</v>
      </c>
      <c r="S79" s="3">
        <v>0</v>
      </c>
      <c r="T79" s="4">
        <f>Table39[[#This Row],[RN DON Hours Contract]]/Table39[[#This Row],[RN DON Hours]]</f>
        <v>0</v>
      </c>
      <c r="U79" s="3">
        <f>SUM(Table39[[#This Row],[LPN Hours]], Table39[[#This Row],[LPN Admin Hours]])</f>
        <v>116.20833333333333</v>
      </c>
      <c r="V79" s="3">
        <f>Table39[[#This Row],[LPN Hours Contract]]+Table39[[#This Row],[LPN Admin Hours Contract]]</f>
        <v>1.9388888888888889</v>
      </c>
      <c r="W79" s="4">
        <f t="shared" si="4"/>
        <v>1.6684594239273338E-2</v>
      </c>
      <c r="X79" s="3">
        <v>107.95833333333333</v>
      </c>
      <c r="Y79" s="3">
        <v>1.9388888888888889</v>
      </c>
      <c r="Z79" s="4">
        <f>Table39[[#This Row],[LPN Hours Contract]]/Table39[[#This Row],[LPN Hours]]</f>
        <v>1.7959603756593338E-2</v>
      </c>
      <c r="AA79" s="3">
        <v>8.25</v>
      </c>
      <c r="AB79" s="3">
        <v>0</v>
      </c>
      <c r="AC79" s="4">
        <f>Table39[[#This Row],[LPN Admin Hours Contract]]/Table39[[#This Row],[LPN Admin Hours]]</f>
        <v>0</v>
      </c>
      <c r="AD79" s="3">
        <f>SUM(Table39[[#This Row],[CNA Hours]], Table39[[#This Row],[NA in Training Hours]], Table39[[#This Row],[Med Aide/Tech Hours]])</f>
        <v>207.16944444444445</v>
      </c>
      <c r="AE79" s="3">
        <f>SUM(Table39[[#This Row],[CNA Hours Contract]], Table39[[#This Row],[NA in Training Hours Contract]], Table39[[#This Row],[Med Aide/Tech Hours Contract]])</f>
        <v>8.7222222222222214</v>
      </c>
      <c r="AF79" s="4">
        <f>Table39[[#This Row],[CNA/NA/Med Aide Contract Hours]]/Table39[[#This Row],[Total CNA, NA in Training, Med Aide/Tech Hours]]</f>
        <v>4.2101875812874591E-2</v>
      </c>
      <c r="AG79" s="3">
        <v>207.16944444444445</v>
      </c>
      <c r="AH79" s="3">
        <v>8.7222222222222214</v>
      </c>
      <c r="AI79" s="4">
        <f>Table39[[#This Row],[CNA Hours Contract]]/Table39[[#This Row],[CNA Hours]]</f>
        <v>4.2101875812874591E-2</v>
      </c>
      <c r="AJ79" s="3">
        <v>0</v>
      </c>
      <c r="AK79" s="3">
        <v>0</v>
      </c>
      <c r="AL79" s="4">
        <v>0</v>
      </c>
      <c r="AM79" s="3">
        <v>0</v>
      </c>
      <c r="AN79" s="3">
        <v>0</v>
      </c>
      <c r="AO79" s="4">
        <v>0</v>
      </c>
      <c r="AP79" s="1" t="s">
        <v>77</v>
      </c>
      <c r="AQ79" s="1">
        <v>1</v>
      </c>
    </row>
    <row r="80" spans="1:43" x14ac:dyDescent="0.2">
      <c r="A80" s="1" t="s">
        <v>208</v>
      </c>
      <c r="B80" s="1" t="s">
        <v>287</v>
      </c>
      <c r="C80" s="1" t="s">
        <v>478</v>
      </c>
      <c r="D80" s="1" t="s">
        <v>519</v>
      </c>
      <c r="E80" s="3">
        <v>113.04444444444445</v>
      </c>
      <c r="F80" s="3">
        <f t="shared" si="5"/>
        <v>422.43911111111112</v>
      </c>
      <c r="G80" s="3">
        <f>SUM(Table39[[#This Row],[RN Hours Contract (W/ Admin, DON)]], Table39[[#This Row],[LPN Contract Hours (w/ Admin)]], Table39[[#This Row],[CNA/NA/Med Aide Contract Hours]])</f>
        <v>8.1</v>
      </c>
      <c r="H80" s="4">
        <f>Table39[[#This Row],[Total Contract Hours]]/Table39[[#This Row],[Total Hours Nurse Staffing]]</f>
        <v>1.9174360959843786E-2</v>
      </c>
      <c r="I80" s="3">
        <f>SUM(Table39[[#This Row],[RN Hours]], Table39[[#This Row],[RN Admin Hours]], Table39[[#This Row],[RN DON Hours]])</f>
        <v>51.372222222222227</v>
      </c>
      <c r="J80" s="3">
        <f t="shared" si="3"/>
        <v>5.4388888888888891</v>
      </c>
      <c r="K80" s="4">
        <f>Table39[[#This Row],[RN Hours Contract (W/ Admin, DON)]]/Table39[[#This Row],[RN Hours (w/ Admin, DON)]]</f>
        <v>0.10587217475938142</v>
      </c>
      <c r="L80" s="3">
        <v>10.483333333333333</v>
      </c>
      <c r="M80" s="3">
        <v>0</v>
      </c>
      <c r="N80" s="4">
        <f>Table39[[#This Row],[RN Hours Contract]]/Table39[[#This Row],[RN Hours]]</f>
        <v>0</v>
      </c>
      <c r="O80" s="3">
        <v>35.555555555555557</v>
      </c>
      <c r="P80" s="3">
        <v>5.4388888888888891</v>
      </c>
      <c r="Q80" s="4">
        <f>Table39[[#This Row],[RN Admin Hours Contract]]/Table39[[#This Row],[RN Admin Hours]]</f>
        <v>0.15296874999999999</v>
      </c>
      <c r="R80" s="3">
        <v>5.333333333333333</v>
      </c>
      <c r="S80" s="3">
        <v>0</v>
      </c>
      <c r="T80" s="4">
        <f>Table39[[#This Row],[RN DON Hours Contract]]/Table39[[#This Row],[RN DON Hours]]</f>
        <v>0</v>
      </c>
      <c r="U80" s="3">
        <f>SUM(Table39[[#This Row],[LPN Hours]], Table39[[#This Row],[LPN Admin Hours]])</f>
        <v>138.63077777777778</v>
      </c>
      <c r="V80" s="3">
        <f>Table39[[#This Row],[LPN Hours Contract]]+Table39[[#This Row],[LPN Admin Hours Contract]]</f>
        <v>0</v>
      </c>
      <c r="W80" s="4">
        <f t="shared" si="4"/>
        <v>0</v>
      </c>
      <c r="X80" s="3">
        <v>127.49466666666667</v>
      </c>
      <c r="Y80" s="3">
        <v>0</v>
      </c>
      <c r="Z80" s="4">
        <f>Table39[[#This Row],[LPN Hours Contract]]/Table39[[#This Row],[LPN Hours]]</f>
        <v>0</v>
      </c>
      <c r="AA80" s="3">
        <v>11.136111111111111</v>
      </c>
      <c r="AB80" s="3">
        <v>0</v>
      </c>
      <c r="AC80" s="4">
        <f>Table39[[#This Row],[LPN Admin Hours Contract]]/Table39[[#This Row],[LPN Admin Hours]]</f>
        <v>0</v>
      </c>
      <c r="AD80" s="3">
        <f>SUM(Table39[[#This Row],[CNA Hours]], Table39[[#This Row],[NA in Training Hours]], Table39[[#This Row],[Med Aide/Tech Hours]])</f>
        <v>232.4361111111111</v>
      </c>
      <c r="AE80" s="3">
        <f>SUM(Table39[[#This Row],[CNA Hours Contract]], Table39[[#This Row],[NA in Training Hours Contract]], Table39[[#This Row],[Med Aide/Tech Hours Contract]])</f>
        <v>2.661111111111111</v>
      </c>
      <c r="AF80" s="4">
        <f>Table39[[#This Row],[CNA/NA/Med Aide Contract Hours]]/Table39[[#This Row],[Total CNA, NA in Training, Med Aide/Tech Hours]]</f>
        <v>1.1448785209794806E-2</v>
      </c>
      <c r="AG80" s="3">
        <v>232.4361111111111</v>
      </c>
      <c r="AH80" s="3">
        <v>2.661111111111111</v>
      </c>
      <c r="AI80" s="4">
        <f>Table39[[#This Row],[CNA Hours Contract]]/Table39[[#This Row],[CNA Hours]]</f>
        <v>1.1448785209794806E-2</v>
      </c>
      <c r="AJ80" s="3">
        <v>0</v>
      </c>
      <c r="AK80" s="3">
        <v>0</v>
      </c>
      <c r="AL80" s="4">
        <v>0</v>
      </c>
      <c r="AM80" s="3">
        <v>0</v>
      </c>
      <c r="AN80" s="3">
        <v>0</v>
      </c>
      <c r="AO80" s="4">
        <v>0</v>
      </c>
      <c r="AP80" s="1" t="s">
        <v>78</v>
      </c>
      <c r="AQ80" s="1">
        <v>1</v>
      </c>
    </row>
    <row r="81" spans="1:43" x14ac:dyDescent="0.2">
      <c r="A81" s="1" t="s">
        <v>208</v>
      </c>
      <c r="B81" s="1" t="s">
        <v>288</v>
      </c>
      <c r="C81" s="1" t="s">
        <v>447</v>
      </c>
      <c r="D81" s="1" t="s">
        <v>517</v>
      </c>
      <c r="E81" s="3">
        <v>113.93333333333334</v>
      </c>
      <c r="F81" s="3">
        <f t="shared" si="5"/>
        <v>365.00188888888886</v>
      </c>
      <c r="G81" s="3">
        <f>SUM(Table39[[#This Row],[RN Hours Contract (W/ Admin, DON)]], Table39[[#This Row],[LPN Contract Hours (w/ Admin)]], Table39[[#This Row],[CNA/NA/Med Aide Contract Hours]])</f>
        <v>11.426222222222222</v>
      </c>
      <c r="H81" s="4">
        <f>Table39[[#This Row],[Total Contract Hours]]/Table39[[#This Row],[Total Hours Nurse Staffing]]</f>
        <v>3.1304556414776544E-2</v>
      </c>
      <c r="I81" s="3">
        <f>SUM(Table39[[#This Row],[RN Hours]], Table39[[#This Row],[RN Admin Hours]], Table39[[#This Row],[RN DON Hours]])</f>
        <v>51.758111111111113</v>
      </c>
      <c r="J81" s="3">
        <f t="shared" si="3"/>
        <v>2.4220000000000002</v>
      </c>
      <c r="K81" s="4">
        <f>Table39[[#This Row],[RN Hours Contract (W/ Admin, DON)]]/Table39[[#This Row],[RN Hours (w/ Admin, DON)]]</f>
        <v>4.6794597948147686E-2</v>
      </c>
      <c r="L81" s="3">
        <v>0.18888888888888888</v>
      </c>
      <c r="M81" s="3">
        <v>0</v>
      </c>
      <c r="N81" s="4">
        <f>Table39[[#This Row],[RN Hours Contract]]/Table39[[#This Row],[RN Hours]]</f>
        <v>0</v>
      </c>
      <c r="O81" s="3">
        <v>44.896999999999998</v>
      </c>
      <c r="P81" s="3">
        <v>2.4220000000000002</v>
      </c>
      <c r="Q81" s="4">
        <f>Table39[[#This Row],[RN Admin Hours Contract]]/Table39[[#This Row],[RN Admin Hours]]</f>
        <v>5.3945697930819436E-2</v>
      </c>
      <c r="R81" s="3">
        <v>6.6722222222222225</v>
      </c>
      <c r="S81" s="3">
        <v>0</v>
      </c>
      <c r="T81" s="4">
        <f>Table39[[#This Row],[RN DON Hours Contract]]/Table39[[#This Row],[RN DON Hours]]</f>
        <v>0</v>
      </c>
      <c r="U81" s="3">
        <f>SUM(Table39[[#This Row],[LPN Hours]], Table39[[#This Row],[LPN Admin Hours]])</f>
        <v>87.348888888888879</v>
      </c>
      <c r="V81" s="3">
        <f>Table39[[#This Row],[LPN Hours Contract]]+Table39[[#This Row],[LPN Admin Hours Contract]]</f>
        <v>9.0042222222222215</v>
      </c>
      <c r="W81" s="4">
        <f t="shared" si="4"/>
        <v>0.10308342025593406</v>
      </c>
      <c r="X81" s="3">
        <v>87.348888888888879</v>
      </c>
      <c r="Y81" s="3">
        <v>9.0042222222222215</v>
      </c>
      <c r="Z81" s="4">
        <f>Table39[[#This Row],[LPN Hours Contract]]/Table39[[#This Row],[LPN Hours]]</f>
        <v>0.10308342025593406</v>
      </c>
      <c r="AA81" s="3">
        <v>0</v>
      </c>
      <c r="AB81" s="3">
        <v>0</v>
      </c>
      <c r="AC81" s="4">
        <v>0</v>
      </c>
      <c r="AD81" s="3">
        <f>SUM(Table39[[#This Row],[CNA Hours]], Table39[[#This Row],[NA in Training Hours]], Table39[[#This Row],[Med Aide/Tech Hours]])</f>
        <v>225.89488888888889</v>
      </c>
      <c r="AE81" s="3">
        <f>SUM(Table39[[#This Row],[CNA Hours Contract]], Table39[[#This Row],[NA in Training Hours Contract]], Table39[[#This Row],[Med Aide/Tech Hours Contract]])</f>
        <v>0</v>
      </c>
      <c r="AF81" s="4">
        <f>Table39[[#This Row],[CNA/NA/Med Aide Contract Hours]]/Table39[[#This Row],[Total CNA, NA in Training, Med Aide/Tech Hours]]</f>
        <v>0</v>
      </c>
      <c r="AG81" s="3">
        <v>225.89488888888889</v>
      </c>
      <c r="AH81" s="3">
        <v>0</v>
      </c>
      <c r="AI81" s="4">
        <f>Table39[[#This Row],[CNA Hours Contract]]/Table39[[#This Row],[CNA Hours]]</f>
        <v>0</v>
      </c>
      <c r="AJ81" s="3">
        <v>0</v>
      </c>
      <c r="AK81" s="3">
        <v>0</v>
      </c>
      <c r="AL81" s="4">
        <v>0</v>
      </c>
      <c r="AM81" s="3">
        <v>0</v>
      </c>
      <c r="AN81" s="3">
        <v>0</v>
      </c>
      <c r="AO81" s="4">
        <v>0</v>
      </c>
      <c r="AP81" s="1" t="s">
        <v>79</v>
      </c>
      <c r="AQ81" s="1">
        <v>1</v>
      </c>
    </row>
    <row r="82" spans="1:43" x14ac:dyDescent="0.2">
      <c r="A82" s="1" t="s">
        <v>208</v>
      </c>
      <c r="B82" s="1" t="s">
        <v>289</v>
      </c>
      <c r="C82" s="1" t="s">
        <v>465</v>
      </c>
      <c r="D82" s="1" t="s">
        <v>518</v>
      </c>
      <c r="E82" s="3">
        <v>64.411111111111111</v>
      </c>
      <c r="F82" s="3">
        <f t="shared" si="5"/>
        <v>297.10833333333335</v>
      </c>
      <c r="G82" s="3">
        <f>SUM(Table39[[#This Row],[RN Hours Contract (W/ Admin, DON)]], Table39[[#This Row],[LPN Contract Hours (w/ Admin)]], Table39[[#This Row],[CNA/NA/Med Aide Contract Hours]])</f>
        <v>13.133333333333335</v>
      </c>
      <c r="H82" s="4">
        <f>Table39[[#This Row],[Total Contract Hours]]/Table39[[#This Row],[Total Hours Nurse Staffing]]</f>
        <v>4.4203853813143359E-2</v>
      </c>
      <c r="I82" s="3">
        <f>SUM(Table39[[#This Row],[RN Hours]], Table39[[#This Row],[RN Admin Hours]], Table39[[#This Row],[RN DON Hours]])</f>
        <v>89.277777777777786</v>
      </c>
      <c r="J82" s="3">
        <f t="shared" si="3"/>
        <v>7.0166666666666666</v>
      </c>
      <c r="K82" s="4">
        <f>Table39[[#This Row],[RN Hours Contract (W/ Admin, DON)]]/Table39[[#This Row],[RN Hours (w/ Admin, DON)]]</f>
        <v>7.8593652769135033E-2</v>
      </c>
      <c r="L82" s="3">
        <v>65.166666666666671</v>
      </c>
      <c r="M82" s="3">
        <v>0</v>
      </c>
      <c r="N82" s="4">
        <f>Table39[[#This Row],[RN Hours Contract]]/Table39[[#This Row],[RN Hours]]</f>
        <v>0</v>
      </c>
      <c r="O82" s="3">
        <v>18.861111111111111</v>
      </c>
      <c r="P82" s="3">
        <v>7.0166666666666666</v>
      </c>
      <c r="Q82" s="4">
        <f>Table39[[#This Row],[RN Admin Hours Contract]]/Table39[[#This Row],[RN Admin Hours]]</f>
        <v>0.37201767304860089</v>
      </c>
      <c r="R82" s="3">
        <v>5.25</v>
      </c>
      <c r="S82" s="3">
        <v>0</v>
      </c>
      <c r="T82" s="4">
        <f>Table39[[#This Row],[RN DON Hours Contract]]/Table39[[#This Row],[RN DON Hours]]</f>
        <v>0</v>
      </c>
      <c r="U82" s="3">
        <f>SUM(Table39[[#This Row],[LPN Hours]], Table39[[#This Row],[LPN Admin Hours]])</f>
        <v>55.305555555555557</v>
      </c>
      <c r="V82" s="3">
        <f>Table39[[#This Row],[LPN Hours Contract]]+Table39[[#This Row],[LPN Admin Hours Contract]]</f>
        <v>4.5472222222222225</v>
      </c>
      <c r="W82" s="4">
        <f t="shared" si="4"/>
        <v>8.2219989954796582E-2</v>
      </c>
      <c r="X82" s="3">
        <v>52.419444444444444</v>
      </c>
      <c r="Y82" s="3">
        <v>4.5472222222222225</v>
      </c>
      <c r="Z82" s="4">
        <f>Table39[[#This Row],[LPN Hours Contract]]/Table39[[#This Row],[LPN Hours]]</f>
        <v>8.6746860261777331E-2</v>
      </c>
      <c r="AA82" s="3">
        <v>2.8861111111111111</v>
      </c>
      <c r="AB82" s="3">
        <v>0</v>
      </c>
      <c r="AC82" s="4">
        <f>Table39[[#This Row],[LPN Admin Hours Contract]]/Table39[[#This Row],[LPN Admin Hours]]</f>
        <v>0</v>
      </c>
      <c r="AD82" s="3">
        <f>SUM(Table39[[#This Row],[CNA Hours]], Table39[[#This Row],[NA in Training Hours]], Table39[[#This Row],[Med Aide/Tech Hours]])</f>
        <v>152.52500000000001</v>
      </c>
      <c r="AE82" s="3">
        <f>SUM(Table39[[#This Row],[CNA Hours Contract]], Table39[[#This Row],[NA in Training Hours Contract]], Table39[[#This Row],[Med Aide/Tech Hours Contract]])</f>
        <v>1.5694444444444444</v>
      </c>
      <c r="AF82" s="4">
        <f>Table39[[#This Row],[CNA/NA/Med Aide Contract Hours]]/Table39[[#This Row],[Total CNA, NA in Training, Med Aide/Tech Hours]]</f>
        <v>1.0289752135351217E-2</v>
      </c>
      <c r="AG82" s="3">
        <v>152.52500000000001</v>
      </c>
      <c r="AH82" s="3">
        <v>1.5694444444444444</v>
      </c>
      <c r="AI82" s="4">
        <f>Table39[[#This Row],[CNA Hours Contract]]/Table39[[#This Row],[CNA Hours]]</f>
        <v>1.0289752135351217E-2</v>
      </c>
      <c r="AJ82" s="3">
        <v>0</v>
      </c>
      <c r="AK82" s="3">
        <v>0</v>
      </c>
      <c r="AL82" s="4">
        <v>0</v>
      </c>
      <c r="AM82" s="3">
        <v>0</v>
      </c>
      <c r="AN82" s="3">
        <v>0</v>
      </c>
      <c r="AO82" s="4">
        <v>0</v>
      </c>
      <c r="AP82" s="1" t="s">
        <v>80</v>
      </c>
      <c r="AQ82" s="1">
        <v>1</v>
      </c>
    </row>
    <row r="83" spans="1:43" x14ac:dyDescent="0.2">
      <c r="A83" s="1" t="s">
        <v>208</v>
      </c>
      <c r="B83" s="1" t="s">
        <v>290</v>
      </c>
      <c r="C83" s="1" t="s">
        <v>419</v>
      </c>
      <c r="D83" s="1" t="s">
        <v>517</v>
      </c>
      <c r="E83" s="3">
        <v>115.3</v>
      </c>
      <c r="F83" s="3">
        <f t="shared" si="5"/>
        <v>381.3968888888889</v>
      </c>
      <c r="G83" s="3">
        <f>SUM(Table39[[#This Row],[RN Hours Contract (W/ Admin, DON)]], Table39[[#This Row],[LPN Contract Hours (w/ Admin)]], Table39[[#This Row],[CNA/NA/Med Aide Contract Hours]])</f>
        <v>3.9555555555555553</v>
      </c>
      <c r="H83" s="4">
        <f>Table39[[#This Row],[Total Contract Hours]]/Table39[[#This Row],[Total Hours Nurse Staffing]]</f>
        <v>1.0371231834321318E-2</v>
      </c>
      <c r="I83" s="3">
        <f>SUM(Table39[[#This Row],[RN Hours]], Table39[[#This Row],[RN Admin Hours]], Table39[[#This Row],[RN DON Hours]])</f>
        <v>58.213888888888896</v>
      </c>
      <c r="J83" s="3">
        <f t="shared" si="3"/>
        <v>1.2055555555555555</v>
      </c>
      <c r="K83" s="4">
        <f>Table39[[#This Row],[RN Hours Contract (W/ Admin, DON)]]/Table39[[#This Row],[RN Hours (w/ Admin, DON)]]</f>
        <v>2.0709070954812232E-2</v>
      </c>
      <c r="L83" s="3">
        <v>8.3416666666666668</v>
      </c>
      <c r="M83" s="3">
        <v>0</v>
      </c>
      <c r="N83" s="4">
        <f>Table39[[#This Row],[RN Hours Contract]]/Table39[[#This Row],[RN Hours]]</f>
        <v>0</v>
      </c>
      <c r="O83" s="3">
        <v>44.538888888888891</v>
      </c>
      <c r="P83" s="3">
        <v>1.2055555555555555</v>
      </c>
      <c r="Q83" s="4">
        <f>Table39[[#This Row],[RN Admin Hours Contract]]/Table39[[#This Row],[RN Admin Hours]]</f>
        <v>2.7067481601596603E-2</v>
      </c>
      <c r="R83" s="3">
        <v>5.333333333333333</v>
      </c>
      <c r="S83" s="3">
        <v>0</v>
      </c>
      <c r="T83" s="4">
        <f>Table39[[#This Row],[RN DON Hours Contract]]/Table39[[#This Row],[RN DON Hours]]</f>
        <v>0</v>
      </c>
      <c r="U83" s="3">
        <f>SUM(Table39[[#This Row],[LPN Hours]], Table39[[#This Row],[LPN Admin Hours]])</f>
        <v>92.470555555555563</v>
      </c>
      <c r="V83" s="3">
        <f>Table39[[#This Row],[LPN Hours Contract]]+Table39[[#This Row],[LPN Admin Hours Contract]]</f>
        <v>8.3333333333333329E-2</v>
      </c>
      <c r="W83" s="4">
        <f t="shared" si="4"/>
        <v>9.0118776547489583E-4</v>
      </c>
      <c r="X83" s="3">
        <v>92.470555555555563</v>
      </c>
      <c r="Y83" s="3">
        <v>8.3333333333333329E-2</v>
      </c>
      <c r="Z83" s="4">
        <f>Table39[[#This Row],[LPN Hours Contract]]/Table39[[#This Row],[LPN Hours]]</f>
        <v>9.0118776547489583E-4</v>
      </c>
      <c r="AA83" s="3">
        <v>0</v>
      </c>
      <c r="AB83" s="3">
        <v>0</v>
      </c>
      <c r="AC83" s="4">
        <v>0</v>
      </c>
      <c r="AD83" s="3">
        <f>SUM(Table39[[#This Row],[CNA Hours]], Table39[[#This Row],[NA in Training Hours]], Table39[[#This Row],[Med Aide/Tech Hours]])</f>
        <v>230.71244444444443</v>
      </c>
      <c r="AE83" s="3">
        <f>SUM(Table39[[#This Row],[CNA Hours Contract]], Table39[[#This Row],[NA in Training Hours Contract]], Table39[[#This Row],[Med Aide/Tech Hours Contract]])</f>
        <v>2.6666666666666665</v>
      </c>
      <c r="AF83" s="4">
        <f>Table39[[#This Row],[CNA/NA/Med Aide Contract Hours]]/Table39[[#This Row],[Total CNA, NA in Training, Med Aide/Tech Hours]]</f>
        <v>1.1558399778078725E-2</v>
      </c>
      <c r="AG83" s="3">
        <v>230.71244444444443</v>
      </c>
      <c r="AH83" s="3">
        <v>2.6666666666666665</v>
      </c>
      <c r="AI83" s="4">
        <f>Table39[[#This Row],[CNA Hours Contract]]/Table39[[#This Row],[CNA Hours]]</f>
        <v>1.1558399778078725E-2</v>
      </c>
      <c r="AJ83" s="3">
        <v>0</v>
      </c>
      <c r="AK83" s="3">
        <v>0</v>
      </c>
      <c r="AL83" s="4">
        <v>0</v>
      </c>
      <c r="AM83" s="3">
        <v>0</v>
      </c>
      <c r="AN83" s="3">
        <v>0</v>
      </c>
      <c r="AO83" s="4">
        <v>0</v>
      </c>
      <c r="AP83" s="1" t="s">
        <v>81</v>
      </c>
      <c r="AQ83" s="1">
        <v>1</v>
      </c>
    </row>
    <row r="84" spans="1:43" x14ac:dyDescent="0.2">
      <c r="A84" s="1" t="s">
        <v>208</v>
      </c>
      <c r="B84" s="1" t="s">
        <v>291</v>
      </c>
      <c r="C84" s="1" t="s">
        <v>479</v>
      </c>
      <c r="D84" s="1" t="s">
        <v>521</v>
      </c>
      <c r="E84" s="3">
        <v>106.73333333333333</v>
      </c>
      <c r="F84" s="3">
        <f t="shared" si="5"/>
        <v>339.91611111111104</v>
      </c>
      <c r="G84" s="3">
        <f>SUM(Table39[[#This Row],[RN Hours Contract (W/ Admin, DON)]], Table39[[#This Row],[LPN Contract Hours (w/ Admin)]], Table39[[#This Row],[CNA/NA/Med Aide Contract Hours]])</f>
        <v>0</v>
      </c>
      <c r="H84" s="4">
        <f>Table39[[#This Row],[Total Contract Hours]]/Table39[[#This Row],[Total Hours Nurse Staffing]]</f>
        <v>0</v>
      </c>
      <c r="I84" s="3">
        <f>SUM(Table39[[#This Row],[RN Hours]], Table39[[#This Row],[RN Admin Hours]], Table39[[#This Row],[RN DON Hours]])</f>
        <v>74.067555555555543</v>
      </c>
      <c r="J84" s="3">
        <f t="shared" si="3"/>
        <v>0</v>
      </c>
      <c r="K84" s="4">
        <f>Table39[[#This Row],[RN Hours Contract (W/ Admin, DON)]]/Table39[[#This Row],[RN Hours (w/ Admin, DON)]]</f>
        <v>0</v>
      </c>
      <c r="L84" s="3">
        <v>56.734222222222222</v>
      </c>
      <c r="M84" s="3">
        <v>0</v>
      </c>
      <c r="N84" s="4">
        <f>Table39[[#This Row],[RN Hours Contract]]/Table39[[#This Row],[RN Hours]]</f>
        <v>0</v>
      </c>
      <c r="O84" s="3">
        <v>11.466666666666667</v>
      </c>
      <c r="P84" s="3">
        <v>0</v>
      </c>
      <c r="Q84" s="4">
        <f>Table39[[#This Row],[RN Admin Hours Contract]]/Table39[[#This Row],[RN Admin Hours]]</f>
        <v>0</v>
      </c>
      <c r="R84" s="3">
        <v>5.8666666666666663</v>
      </c>
      <c r="S84" s="3">
        <v>0</v>
      </c>
      <c r="T84" s="4">
        <f>Table39[[#This Row],[RN DON Hours Contract]]/Table39[[#This Row],[RN DON Hours]]</f>
        <v>0</v>
      </c>
      <c r="U84" s="3">
        <f>SUM(Table39[[#This Row],[LPN Hours]], Table39[[#This Row],[LPN Admin Hours]])</f>
        <v>66.581333333333319</v>
      </c>
      <c r="V84" s="3">
        <f>Table39[[#This Row],[LPN Hours Contract]]+Table39[[#This Row],[LPN Admin Hours Contract]]</f>
        <v>0</v>
      </c>
      <c r="W84" s="4">
        <f t="shared" si="4"/>
        <v>0</v>
      </c>
      <c r="X84" s="3">
        <v>64.74799999999999</v>
      </c>
      <c r="Y84" s="3">
        <v>0</v>
      </c>
      <c r="Z84" s="4">
        <f>Table39[[#This Row],[LPN Hours Contract]]/Table39[[#This Row],[LPN Hours]]</f>
        <v>0</v>
      </c>
      <c r="AA84" s="3">
        <v>1.8333333333333337</v>
      </c>
      <c r="AB84" s="3">
        <v>0</v>
      </c>
      <c r="AC84" s="4">
        <f>Table39[[#This Row],[LPN Admin Hours Contract]]/Table39[[#This Row],[LPN Admin Hours]]</f>
        <v>0</v>
      </c>
      <c r="AD84" s="3">
        <f>SUM(Table39[[#This Row],[CNA Hours]], Table39[[#This Row],[NA in Training Hours]], Table39[[#This Row],[Med Aide/Tech Hours]])</f>
        <v>199.26722222222222</v>
      </c>
      <c r="AE84" s="3">
        <f>SUM(Table39[[#This Row],[CNA Hours Contract]], Table39[[#This Row],[NA in Training Hours Contract]], Table39[[#This Row],[Med Aide/Tech Hours Contract]])</f>
        <v>0</v>
      </c>
      <c r="AF84" s="4">
        <f>Table39[[#This Row],[CNA/NA/Med Aide Contract Hours]]/Table39[[#This Row],[Total CNA, NA in Training, Med Aide/Tech Hours]]</f>
        <v>0</v>
      </c>
      <c r="AG84" s="3">
        <v>193.33833333333334</v>
      </c>
      <c r="AH84" s="3">
        <v>0</v>
      </c>
      <c r="AI84" s="4">
        <f>Table39[[#This Row],[CNA Hours Contract]]/Table39[[#This Row],[CNA Hours]]</f>
        <v>0</v>
      </c>
      <c r="AJ84" s="3">
        <v>5.9288888888888902</v>
      </c>
      <c r="AK84" s="3">
        <v>0</v>
      </c>
      <c r="AL84" s="4">
        <f>Table39[[#This Row],[NA in Training Hours Contract]]/Table39[[#This Row],[NA in Training Hours]]</f>
        <v>0</v>
      </c>
      <c r="AM84" s="3">
        <v>0</v>
      </c>
      <c r="AN84" s="3">
        <v>0</v>
      </c>
      <c r="AO84" s="4">
        <v>0</v>
      </c>
      <c r="AP84" s="1" t="s">
        <v>82</v>
      </c>
      <c r="AQ84" s="1">
        <v>1</v>
      </c>
    </row>
    <row r="85" spans="1:43" x14ac:dyDescent="0.2">
      <c r="A85" s="1" t="s">
        <v>208</v>
      </c>
      <c r="B85" s="1" t="s">
        <v>292</v>
      </c>
      <c r="C85" s="1" t="s">
        <v>480</v>
      </c>
      <c r="D85" s="1" t="s">
        <v>521</v>
      </c>
      <c r="E85" s="3">
        <v>77.24444444444444</v>
      </c>
      <c r="F85" s="3">
        <f t="shared" si="5"/>
        <v>232.72499999999999</v>
      </c>
      <c r="G85" s="3">
        <f>SUM(Table39[[#This Row],[RN Hours Contract (W/ Admin, DON)]], Table39[[#This Row],[LPN Contract Hours (w/ Admin)]], Table39[[#This Row],[CNA/NA/Med Aide Contract Hours]])</f>
        <v>23</v>
      </c>
      <c r="H85" s="4">
        <f>Table39[[#This Row],[Total Contract Hours]]/Table39[[#This Row],[Total Hours Nurse Staffing]]</f>
        <v>9.882909012783328E-2</v>
      </c>
      <c r="I85" s="3">
        <f>SUM(Table39[[#This Row],[RN Hours]], Table39[[#This Row],[RN Admin Hours]], Table39[[#This Row],[RN DON Hours]])</f>
        <v>63.572222222222223</v>
      </c>
      <c r="J85" s="3">
        <f t="shared" si="3"/>
        <v>3.4611111111111112</v>
      </c>
      <c r="K85" s="4">
        <f>Table39[[#This Row],[RN Hours Contract (W/ Admin, DON)]]/Table39[[#This Row],[RN Hours (w/ Admin, DON)]]</f>
        <v>5.4443764747006906E-2</v>
      </c>
      <c r="L85" s="3">
        <v>44.788888888888891</v>
      </c>
      <c r="M85" s="3">
        <v>3.4611111111111112</v>
      </c>
      <c r="N85" s="4">
        <f>Table39[[#This Row],[RN Hours Contract]]/Table39[[#This Row],[RN Hours]]</f>
        <v>7.7276110146365665E-2</v>
      </c>
      <c r="O85" s="3">
        <v>12.238888888888889</v>
      </c>
      <c r="P85" s="3">
        <v>0</v>
      </c>
      <c r="Q85" s="4">
        <f>Table39[[#This Row],[RN Admin Hours Contract]]/Table39[[#This Row],[RN Admin Hours]]</f>
        <v>0</v>
      </c>
      <c r="R85" s="3">
        <v>6.5444444444444443</v>
      </c>
      <c r="S85" s="3">
        <v>0</v>
      </c>
      <c r="T85" s="4">
        <f>Table39[[#This Row],[RN DON Hours Contract]]/Table39[[#This Row],[RN DON Hours]]</f>
        <v>0</v>
      </c>
      <c r="U85" s="3">
        <f>SUM(Table39[[#This Row],[LPN Hours]], Table39[[#This Row],[LPN Admin Hours]])</f>
        <v>48.363888888888887</v>
      </c>
      <c r="V85" s="3">
        <f>Table39[[#This Row],[LPN Hours Contract]]+Table39[[#This Row],[LPN Admin Hours Contract]]</f>
        <v>4.583333333333333</v>
      </c>
      <c r="W85" s="4">
        <f t="shared" si="4"/>
        <v>9.4767675607374646E-2</v>
      </c>
      <c r="X85" s="3">
        <v>48.363888888888887</v>
      </c>
      <c r="Y85" s="3">
        <v>4.583333333333333</v>
      </c>
      <c r="Z85" s="4">
        <f>Table39[[#This Row],[LPN Hours Contract]]/Table39[[#This Row],[LPN Hours]]</f>
        <v>9.4767675607374646E-2</v>
      </c>
      <c r="AA85" s="3">
        <v>0</v>
      </c>
      <c r="AB85" s="3">
        <v>0</v>
      </c>
      <c r="AC85" s="4">
        <v>0</v>
      </c>
      <c r="AD85" s="3">
        <f>SUM(Table39[[#This Row],[CNA Hours]], Table39[[#This Row],[NA in Training Hours]], Table39[[#This Row],[Med Aide/Tech Hours]])</f>
        <v>120.78888888888889</v>
      </c>
      <c r="AE85" s="3">
        <f>SUM(Table39[[#This Row],[CNA Hours Contract]], Table39[[#This Row],[NA in Training Hours Contract]], Table39[[#This Row],[Med Aide/Tech Hours Contract]])</f>
        <v>14.955555555555556</v>
      </c>
      <c r="AF85" s="4">
        <f>Table39[[#This Row],[CNA/NA/Med Aide Contract Hours]]/Table39[[#This Row],[Total CNA, NA in Training, Med Aide/Tech Hours]]</f>
        <v>0.123815656333364</v>
      </c>
      <c r="AG85" s="3">
        <v>120.78888888888889</v>
      </c>
      <c r="AH85" s="3">
        <v>14.955555555555556</v>
      </c>
      <c r="AI85" s="4">
        <f>Table39[[#This Row],[CNA Hours Contract]]/Table39[[#This Row],[CNA Hours]]</f>
        <v>0.123815656333364</v>
      </c>
      <c r="AJ85" s="3">
        <v>0</v>
      </c>
      <c r="AK85" s="3">
        <v>0</v>
      </c>
      <c r="AL85" s="4">
        <v>0</v>
      </c>
      <c r="AM85" s="3">
        <v>0</v>
      </c>
      <c r="AN85" s="3">
        <v>0</v>
      </c>
      <c r="AO85" s="4">
        <v>0</v>
      </c>
      <c r="AP85" s="1" t="s">
        <v>83</v>
      </c>
      <c r="AQ85" s="1">
        <v>1</v>
      </c>
    </row>
    <row r="86" spans="1:43" x14ac:dyDescent="0.2">
      <c r="A86" s="1" t="s">
        <v>208</v>
      </c>
      <c r="B86" s="1" t="s">
        <v>293</v>
      </c>
      <c r="C86" s="1" t="s">
        <v>454</v>
      </c>
      <c r="D86" s="1" t="s">
        <v>517</v>
      </c>
      <c r="E86" s="3">
        <v>25.655555555555555</v>
      </c>
      <c r="F86" s="3">
        <f t="shared" si="5"/>
        <v>122.26388888888889</v>
      </c>
      <c r="G86" s="3">
        <f>SUM(Table39[[#This Row],[RN Hours Contract (W/ Admin, DON)]], Table39[[#This Row],[LPN Contract Hours (w/ Admin)]], Table39[[#This Row],[CNA/NA/Med Aide Contract Hours]])</f>
        <v>1.7611111111111111</v>
      </c>
      <c r="H86" s="4">
        <f>Table39[[#This Row],[Total Contract Hours]]/Table39[[#This Row],[Total Hours Nurse Staffing]]</f>
        <v>1.4404180393047824E-2</v>
      </c>
      <c r="I86" s="3">
        <f>SUM(Table39[[#This Row],[RN Hours]], Table39[[#This Row],[RN Admin Hours]], Table39[[#This Row],[RN DON Hours]])</f>
        <v>40.647222222222226</v>
      </c>
      <c r="J86" s="3">
        <f t="shared" si="3"/>
        <v>1.7611111111111111</v>
      </c>
      <c r="K86" s="4">
        <f>Table39[[#This Row],[RN Hours Contract (W/ Admin, DON)]]/Table39[[#This Row],[RN Hours (w/ Admin, DON)]]</f>
        <v>4.3326727260302053E-2</v>
      </c>
      <c r="L86" s="3">
        <v>30.472222222222221</v>
      </c>
      <c r="M86" s="3">
        <v>1.7611111111111111</v>
      </c>
      <c r="N86" s="4">
        <f>Table39[[#This Row],[RN Hours Contract]]/Table39[[#This Row],[RN Hours]]</f>
        <v>5.7793983591613494E-2</v>
      </c>
      <c r="O86" s="3">
        <v>4.7527777777777782</v>
      </c>
      <c r="P86" s="3">
        <v>0</v>
      </c>
      <c r="Q86" s="4">
        <f>Table39[[#This Row],[RN Admin Hours Contract]]/Table39[[#This Row],[RN Admin Hours]]</f>
        <v>0</v>
      </c>
      <c r="R86" s="3">
        <v>5.4222222222222225</v>
      </c>
      <c r="S86" s="3">
        <v>0</v>
      </c>
      <c r="T86" s="4">
        <f>Table39[[#This Row],[RN DON Hours Contract]]/Table39[[#This Row],[RN DON Hours]]</f>
        <v>0</v>
      </c>
      <c r="U86" s="3">
        <f>SUM(Table39[[#This Row],[LPN Hours]], Table39[[#This Row],[LPN Admin Hours]])</f>
        <v>12</v>
      </c>
      <c r="V86" s="3">
        <f>Table39[[#This Row],[LPN Hours Contract]]+Table39[[#This Row],[LPN Admin Hours Contract]]</f>
        <v>0</v>
      </c>
      <c r="W86" s="4">
        <f t="shared" si="4"/>
        <v>0</v>
      </c>
      <c r="X86" s="3">
        <v>12</v>
      </c>
      <c r="Y86" s="3">
        <v>0</v>
      </c>
      <c r="Z86" s="4">
        <f>Table39[[#This Row],[LPN Hours Contract]]/Table39[[#This Row],[LPN Hours]]</f>
        <v>0</v>
      </c>
      <c r="AA86" s="3">
        <v>0</v>
      </c>
      <c r="AB86" s="3">
        <v>0</v>
      </c>
      <c r="AC86" s="4">
        <v>0</v>
      </c>
      <c r="AD86" s="3">
        <f>SUM(Table39[[#This Row],[CNA Hours]], Table39[[#This Row],[NA in Training Hours]], Table39[[#This Row],[Med Aide/Tech Hours]])</f>
        <v>69.61666666666666</v>
      </c>
      <c r="AE86" s="3">
        <f>SUM(Table39[[#This Row],[CNA Hours Contract]], Table39[[#This Row],[NA in Training Hours Contract]], Table39[[#This Row],[Med Aide/Tech Hours Contract]])</f>
        <v>0</v>
      </c>
      <c r="AF86" s="4">
        <f>Table39[[#This Row],[CNA/NA/Med Aide Contract Hours]]/Table39[[#This Row],[Total CNA, NA in Training, Med Aide/Tech Hours]]</f>
        <v>0</v>
      </c>
      <c r="AG86" s="3">
        <v>69.61666666666666</v>
      </c>
      <c r="AH86" s="3">
        <v>0</v>
      </c>
      <c r="AI86" s="4">
        <f>Table39[[#This Row],[CNA Hours Contract]]/Table39[[#This Row],[CNA Hours]]</f>
        <v>0</v>
      </c>
      <c r="AJ86" s="3">
        <v>0</v>
      </c>
      <c r="AK86" s="3">
        <v>0</v>
      </c>
      <c r="AL86" s="4">
        <v>0</v>
      </c>
      <c r="AM86" s="3">
        <v>0</v>
      </c>
      <c r="AN86" s="3">
        <v>0</v>
      </c>
      <c r="AO86" s="4">
        <v>0</v>
      </c>
      <c r="AP86" s="1" t="s">
        <v>84</v>
      </c>
      <c r="AQ86" s="1">
        <v>1</v>
      </c>
    </row>
    <row r="87" spans="1:43" x14ac:dyDescent="0.2">
      <c r="A87" s="1" t="s">
        <v>208</v>
      </c>
      <c r="B87" s="1" t="s">
        <v>294</v>
      </c>
      <c r="C87" s="1" t="s">
        <v>430</v>
      </c>
      <c r="D87" s="1" t="s">
        <v>516</v>
      </c>
      <c r="E87" s="3">
        <v>82.555555555555557</v>
      </c>
      <c r="F87" s="3">
        <f t="shared" si="5"/>
        <v>246.00733333333335</v>
      </c>
      <c r="G87" s="3">
        <f>SUM(Table39[[#This Row],[RN Hours Contract (W/ Admin, DON)]], Table39[[#This Row],[LPN Contract Hours (w/ Admin)]], Table39[[#This Row],[CNA/NA/Med Aide Contract Hours]])</f>
        <v>3.0055555555555555</v>
      </c>
      <c r="H87" s="4">
        <f>Table39[[#This Row],[Total Contract Hours]]/Table39[[#This Row],[Total Hours Nurse Staffing]]</f>
        <v>1.2217341307802025E-2</v>
      </c>
      <c r="I87" s="3">
        <f>SUM(Table39[[#This Row],[RN Hours]], Table39[[#This Row],[RN Admin Hours]], Table39[[#This Row],[RN DON Hours]])</f>
        <v>42.782444444444451</v>
      </c>
      <c r="J87" s="3">
        <f t="shared" si="3"/>
        <v>8.3333333333333329E-2</v>
      </c>
      <c r="K87" s="4">
        <f>Table39[[#This Row],[RN Hours Contract (W/ Admin, DON)]]/Table39[[#This Row],[RN Hours (w/ Admin, DON)]]</f>
        <v>1.9478394564748777E-3</v>
      </c>
      <c r="L87" s="3">
        <v>30.16577777777778</v>
      </c>
      <c r="M87" s="3">
        <v>0</v>
      </c>
      <c r="N87" s="4">
        <f>Table39[[#This Row],[RN Hours Contract]]/Table39[[#This Row],[RN Hours]]</f>
        <v>0</v>
      </c>
      <c r="O87" s="3">
        <v>7.4611111111111112</v>
      </c>
      <c r="P87" s="3">
        <v>8.3333333333333329E-2</v>
      </c>
      <c r="Q87" s="4">
        <f>Table39[[#This Row],[RN Admin Hours Contract]]/Table39[[#This Row],[RN Admin Hours]]</f>
        <v>1.1169024571854057E-2</v>
      </c>
      <c r="R87" s="3">
        <v>5.1555555555555559</v>
      </c>
      <c r="S87" s="3">
        <v>0</v>
      </c>
      <c r="T87" s="4">
        <f>Table39[[#This Row],[RN DON Hours Contract]]/Table39[[#This Row],[RN DON Hours]]</f>
        <v>0</v>
      </c>
      <c r="U87" s="3">
        <f>SUM(Table39[[#This Row],[LPN Hours]], Table39[[#This Row],[LPN Admin Hours]])</f>
        <v>57.347222222222221</v>
      </c>
      <c r="V87" s="3">
        <f>Table39[[#This Row],[LPN Hours Contract]]+Table39[[#This Row],[LPN Admin Hours Contract]]</f>
        <v>0.16666666666666666</v>
      </c>
      <c r="W87" s="4">
        <f t="shared" si="4"/>
        <v>2.9062727052555095E-3</v>
      </c>
      <c r="X87" s="3">
        <v>57.347222222222221</v>
      </c>
      <c r="Y87" s="3">
        <v>0.16666666666666666</v>
      </c>
      <c r="Z87" s="4">
        <f>Table39[[#This Row],[LPN Hours Contract]]/Table39[[#This Row],[LPN Hours]]</f>
        <v>2.9062727052555095E-3</v>
      </c>
      <c r="AA87" s="3">
        <v>0</v>
      </c>
      <c r="AB87" s="3">
        <v>0</v>
      </c>
      <c r="AC87" s="4">
        <v>0</v>
      </c>
      <c r="AD87" s="3">
        <f>SUM(Table39[[#This Row],[CNA Hours]], Table39[[#This Row],[NA in Training Hours]], Table39[[#This Row],[Med Aide/Tech Hours]])</f>
        <v>145.87766666666667</v>
      </c>
      <c r="AE87" s="3">
        <f>SUM(Table39[[#This Row],[CNA Hours Contract]], Table39[[#This Row],[NA in Training Hours Contract]], Table39[[#This Row],[Med Aide/Tech Hours Contract]])</f>
        <v>2.7555555555555555</v>
      </c>
      <c r="AF87" s="4">
        <f>Table39[[#This Row],[CNA/NA/Med Aide Contract Hours]]/Table39[[#This Row],[Total CNA, NA in Training, Med Aide/Tech Hours]]</f>
        <v>1.8889495688548776E-2</v>
      </c>
      <c r="AG87" s="3">
        <v>145.87766666666667</v>
      </c>
      <c r="AH87" s="3">
        <v>2.7555555555555555</v>
      </c>
      <c r="AI87" s="4">
        <f>Table39[[#This Row],[CNA Hours Contract]]/Table39[[#This Row],[CNA Hours]]</f>
        <v>1.8889495688548776E-2</v>
      </c>
      <c r="AJ87" s="3">
        <v>0</v>
      </c>
      <c r="AK87" s="3">
        <v>0</v>
      </c>
      <c r="AL87" s="4">
        <v>0</v>
      </c>
      <c r="AM87" s="3">
        <v>0</v>
      </c>
      <c r="AN87" s="3">
        <v>0</v>
      </c>
      <c r="AO87" s="4">
        <v>0</v>
      </c>
      <c r="AP87" s="1" t="s">
        <v>85</v>
      </c>
      <c r="AQ87" s="1">
        <v>1</v>
      </c>
    </row>
    <row r="88" spans="1:43" x14ac:dyDescent="0.2">
      <c r="A88" s="1" t="s">
        <v>208</v>
      </c>
      <c r="B88" s="1" t="s">
        <v>295</v>
      </c>
      <c r="C88" s="1" t="s">
        <v>481</v>
      </c>
      <c r="D88" s="1" t="s">
        <v>518</v>
      </c>
      <c r="E88" s="3">
        <v>71.233333333333334</v>
      </c>
      <c r="F88" s="3">
        <f t="shared" si="5"/>
        <v>335.41388888888889</v>
      </c>
      <c r="G88" s="3">
        <f>SUM(Table39[[#This Row],[RN Hours Contract (W/ Admin, DON)]], Table39[[#This Row],[LPN Contract Hours (w/ Admin)]], Table39[[#This Row],[CNA/NA/Med Aide Contract Hours]])</f>
        <v>0</v>
      </c>
      <c r="H88" s="4">
        <f>Table39[[#This Row],[Total Contract Hours]]/Table39[[#This Row],[Total Hours Nurse Staffing]]</f>
        <v>0</v>
      </c>
      <c r="I88" s="3">
        <f>SUM(Table39[[#This Row],[RN Hours]], Table39[[#This Row],[RN Admin Hours]], Table39[[#This Row],[RN DON Hours]])</f>
        <v>117.99166666666667</v>
      </c>
      <c r="J88" s="3">
        <f t="shared" si="3"/>
        <v>0</v>
      </c>
      <c r="K88" s="4">
        <f>Table39[[#This Row],[RN Hours Contract (W/ Admin, DON)]]/Table39[[#This Row],[RN Hours (w/ Admin, DON)]]</f>
        <v>0</v>
      </c>
      <c r="L88" s="3">
        <v>60.427777777777777</v>
      </c>
      <c r="M88" s="3">
        <v>0</v>
      </c>
      <c r="N88" s="4">
        <f>Table39[[#This Row],[RN Hours Contract]]/Table39[[#This Row],[RN Hours]]</f>
        <v>0</v>
      </c>
      <c r="O88" s="3">
        <v>53.25277777777778</v>
      </c>
      <c r="P88" s="3">
        <v>0</v>
      </c>
      <c r="Q88" s="4">
        <f>Table39[[#This Row],[RN Admin Hours Contract]]/Table39[[#This Row],[RN Admin Hours]]</f>
        <v>0</v>
      </c>
      <c r="R88" s="3">
        <v>4.3111111111111109</v>
      </c>
      <c r="S88" s="3">
        <v>0</v>
      </c>
      <c r="T88" s="4">
        <f>Table39[[#This Row],[RN DON Hours Contract]]/Table39[[#This Row],[RN DON Hours]]</f>
        <v>0</v>
      </c>
      <c r="U88" s="3">
        <f>SUM(Table39[[#This Row],[LPN Hours]], Table39[[#This Row],[LPN Admin Hours]])</f>
        <v>0</v>
      </c>
      <c r="V88" s="3">
        <f>Table39[[#This Row],[LPN Hours Contract]]+Table39[[#This Row],[LPN Admin Hours Contract]]</f>
        <v>0</v>
      </c>
      <c r="W88" s="4">
        <v>0</v>
      </c>
      <c r="X88" s="3">
        <v>0</v>
      </c>
      <c r="Y88" s="3">
        <v>0</v>
      </c>
      <c r="Z88" s="4">
        <v>0</v>
      </c>
      <c r="AA88" s="3">
        <v>0</v>
      </c>
      <c r="AB88" s="3">
        <v>0</v>
      </c>
      <c r="AC88" s="4">
        <v>0</v>
      </c>
      <c r="AD88" s="3">
        <f>SUM(Table39[[#This Row],[CNA Hours]], Table39[[#This Row],[NA in Training Hours]], Table39[[#This Row],[Med Aide/Tech Hours]])</f>
        <v>217.42222222222222</v>
      </c>
      <c r="AE88" s="3">
        <f>SUM(Table39[[#This Row],[CNA Hours Contract]], Table39[[#This Row],[NA in Training Hours Contract]], Table39[[#This Row],[Med Aide/Tech Hours Contract]])</f>
        <v>0</v>
      </c>
      <c r="AF88" s="4">
        <f>Table39[[#This Row],[CNA/NA/Med Aide Contract Hours]]/Table39[[#This Row],[Total CNA, NA in Training, Med Aide/Tech Hours]]</f>
        <v>0</v>
      </c>
      <c r="AG88" s="3">
        <v>217.42222222222222</v>
      </c>
      <c r="AH88" s="3">
        <v>0</v>
      </c>
      <c r="AI88" s="4">
        <f>Table39[[#This Row],[CNA Hours Contract]]/Table39[[#This Row],[CNA Hours]]</f>
        <v>0</v>
      </c>
      <c r="AJ88" s="3">
        <v>0</v>
      </c>
      <c r="AK88" s="3">
        <v>0</v>
      </c>
      <c r="AL88" s="4">
        <v>0</v>
      </c>
      <c r="AM88" s="3">
        <v>0</v>
      </c>
      <c r="AN88" s="3">
        <v>0</v>
      </c>
      <c r="AO88" s="4">
        <v>0</v>
      </c>
      <c r="AP88" s="1" t="s">
        <v>86</v>
      </c>
      <c r="AQ88" s="1">
        <v>1</v>
      </c>
    </row>
    <row r="89" spans="1:43" x14ac:dyDescent="0.2">
      <c r="A89" s="1" t="s">
        <v>208</v>
      </c>
      <c r="B89" s="1" t="s">
        <v>296</v>
      </c>
      <c r="C89" s="1" t="s">
        <v>441</v>
      </c>
      <c r="D89" s="1" t="s">
        <v>517</v>
      </c>
      <c r="E89" s="3">
        <v>115.27777777777777</v>
      </c>
      <c r="F89" s="3">
        <f t="shared" si="5"/>
        <v>449.83611111111111</v>
      </c>
      <c r="G89" s="3">
        <f>SUM(Table39[[#This Row],[RN Hours Contract (W/ Admin, DON)]], Table39[[#This Row],[LPN Contract Hours (w/ Admin)]], Table39[[#This Row],[CNA/NA/Med Aide Contract Hours]])</f>
        <v>0.26666666666666666</v>
      </c>
      <c r="H89" s="4">
        <f>Table39[[#This Row],[Total Contract Hours]]/Table39[[#This Row],[Total Hours Nurse Staffing]]</f>
        <v>5.9280849198164759E-4</v>
      </c>
      <c r="I89" s="3">
        <f>SUM(Table39[[#This Row],[RN Hours]], Table39[[#This Row],[RN Admin Hours]], Table39[[#This Row],[RN DON Hours]])</f>
        <v>57.830555555555563</v>
      </c>
      <c r="J89" s="3">
        <f t="shared" si="3"/>
        <v>0.26666666666666666</v>
      </c>
      <c r="K89" s="4">
        <f>Table39[[#This Row],[RN Hours Contract (W/ Admin, DON)]]/Table39[[#This Row],[RN Hours (w/ Admin, DON)]]</f>
        <v>4.6111724866708288E-3</v>
      </c>
      <c r="L89" s="3">
        <v>36.369444444444447</v>
      </c>
      <c r="M89" s="3">
        <v>0</v>
      </c>
      <c r="N89" s="4">
        <f>Table39[[#This Row],[RN Hours Contract]]/Table39[[#This Row],[RN Hours]]</f>
        <v>0</v>
      </c>
      <c r="O89" s="3">
        <v>16.211111111111112</v>
      </c>
      <c r="P89" s="3">
        <v>0.26666666666666666</v>
      </c>
      <c r="Q89" s="4">
        <f>Table39[[#This Row],[RN Admin Hours Contract]]/Table39[[#This Row],[RN Admin Hours]]</f>
        <v>1.6449623029472241E-2</v>
      </c>
      <c r="R89" s="3">
        <v>5.25</v>
      </c>
      <c r="S89" s="3">
        <v>0</v>
      </c>
      <c r="T89" s="4">
        <f>Table39[[#This Row],[RN DON Hours Contract]]/Table39[[#This Row],[RN DON Hours]]</f>
        <v>0</v>
      </c>
      <c r="U89" s="3">
        <f>SUM(Table39[[#This Row],[LPN Hours]], Table39[[#This Row],[LPN Admin Hours]])</f>
        <v>122.62222222222222</v>
      </c>
      <c r="V89" s="3">
        <f>Table39[[#This Row],[LPN Hours Contract]]+Table39[[#This Row],[LPN Admin Hours Contract]]</f>
        <v>0</v>
      </c>
      <c r="W89" s="4">
        <f t="shared" si="4"/>
        <v>0</v>
      </c>
      <c r="X89" s="3">
        <v>122.62222222222222</v>
      </c>
      <c r="Y89" s="3">
        <v>0</v>
      </c>
      <c r="Z89" s="4">
        <f>Table39[[#This Row],[LPN Hours Contract]]/Table39[[#This Row],[LPN Hours]]</f>
        <v>0</v>
      </c>
      <c r="AA89" s="3">
        <v>0</v>
      </c>
      <c r="AB89" s="3">
        <v>0</v>
      </c>
      <c r="AC89" s="4">
        <v>0</v>
      </c>
      <c r="AD89" s="3">
        <f>SUM(Table39[[#This Row],[CNA Hours]], Table39[[#This Row],[NA in Training Hours]], Table39[[#This Row],[Med Aide/Tech Hours]])</f>
        <v>269.38333333333333</v>
      </c>
      <c r="AE89" s="3">
        <f>SUM(Table39[[#This Row],[CNA Hours Contract]], Table39[[#This Row],[NA in Training Hours Contract]], Table39[[#This Row],[Med Aide/Tech Hours Contract]])</f>
        <v>0</v>
      </c>
      <c r="AF89" s="4">
        <f>Table39[[#This Row],[CNA/NA/Med Aide Contract Hours]]/Table39[[#This Row],[Total CNA, NA in Training, Med Aide/Tech Hours]]</f>
        <v>0</v>
      </c>
      <c r="AG89" s="3">
        <v>269.38333333333333</v>
      </c>
      <c r="AH89" s="3">
        <v>0</v>
      </c>
      <c r="AI89" s="4">
        <f>Table39[[#This Row],[CNA Hours Contract]]/Table39[[#This Row],[CNA Hours]]</f>
        <v>0</v>
      </c>
      <c r="AJ89" s="3">
        <v>0</v>
      </c>
      <c r="AK89" s="3">
        <v>0</v>
      </c>
      <c r="AL89" s="4">
        <v>0</v>
      </c>
      <c r="AM89" s="3">
        <v>0</v>
      </c>
      <c r="AN89" s="3">
        <v>0</v>
      </c>
      <c r="AO89" s="4">
        <v>0</v>
      </c>
      <c r="AP89" s="1" t="s">
        <v>87</v>
      </c>
      <c r="AQ89" s="1">
        <v>1</v>
      </c>
    </row>
    <row r="90" spans="1:43" x14ac:dyDescent="0.2">
      <c r="A90" s="1" t="s">
        <v>208</v>
      </c>
      <c r="B90" s="1" t="s">
        <v>297</v>
      </c>
      <c r="C90" s="1" t="s">
        <v>425</v>
      </c>
      <c r="D90" s="1" t="s">
        <v>517</v>
      </c>
      <c r="E90" s="3">
        <v>105.54444444444445</v>
      </c>
      <c r="F90" s="3">
        <f t="shared" si="5"/>
        <v>317.85822222222225</v>
      </c>
      <c r="G90" s="3">
        <f>SUM(Table39[[#This Row],[RN Hours Contract (W/ Admin, DON)]], Table39[[#This Row],[LPN Contract Hours (w/ Admin)]], Table39[[#This Row],[CNA/NA/Med Aide Contract Hours]])</f>
        <v>0</v>
      </c>
      <c r="H90" s="4">
        <f>Table39[[#This Row],[Total Contract Hours]]/Table39[[#This Row],[Total Hours Nurse Staffing]]</f>
        <v>0</v>
      </c>
      <c r="I90" s="3">
        <f>SUM(Table39[[#This Row],[RN Hours]], Table39[[#This Row],[RN Admin Hours]], Table39[[#This Row],[RN DON Hours]])</f>
        <v>58.128888888888888</v>
      </c>
      <c r="J90" s="3">
        <f t="shared" si="3"/>
        <v>0</v>
      </c>
      <c r="K90" s="4">
        <f>Table39[[#This Row],[RN Hours Contract (W/ Admin, DON)]]/Table39[[#This Row],[RN Hours (w/ Admin, DON)]]</f>
        <v>0</v>
      </c>
      <c r="L90" s="3">
        <v>46.578888888888891</v>
      </c>
      <c r="M90" s="3">
        <v>0</v>
      </c>
      <c r="N90" s="4">
        <f>Table39[[#This Row],[RN Hours Contract]]/Table39[[#This Row],[RN Hours]]</f>
        <v>0</v>
      </c>
      <c r="O90" s="3">
        <v>6.5</v>
      </c>
      <c r="P90" s="3">
        <v>0</v>
      </c>
      <c r="Q90" s="4">
        <f>Table39[[#This Row],[RN Admin Hours Contract]]/Table39[[#This Row],[RN Admin Hours]]</f>
        <v>0</v>
      </c>
      <c r="R90" s="3">
        <v>5.05</v>
      </c>
      <c r="S90" s="3">
        <v>0</v>
      </c>
      <c r="T90" s="4">
        <f>Table39[[#This Row],[RN DON Hours Contract]]/Table39[[#This Row],[RN DON Hours]]</f>
        <v>0</v>
      </c>
      <c r="U90" s="3">
        <f>SUM(Table39[[#This Row],[LPN Hours]], Table39[[#This Row],[LPN Admin Hours]])</f>
        <v>67.519333333333336</v>
      </c>
      <c r="V90" s="3">
        <f>Table39[[#This Row],[LPN Hours Contract]]+Table39[[#This Row],[LPN Admin Hours Contract]]</f>
        <v>0</v>
      </c>
      <c r="W90" s="4">
        <f t="shared" si="4"/>
        <v>0</v>
      </c>
      <c r="X90" s="3">
        <v>63.094444444444441</v>
      </c>
      <c r="Y90" s="3">
        <v>0</v>
      </c>
      <c r="Z90" s="4">
        <f>Table39[[#This Row],[LPN Hours Contract]]/Table39[[#This Row],[LPN Hours]]</f>
        <v>0</v>
      </c>
      <c r="AA90" s="3">
        <v>4.4248888888888889</v>
      </c>
      <c r="AB90" s="3">
        <v>0</v>
      </c>
      <c r="AC90" s="4">
        <f>Table39[[#This Row],[LPN Admin Hours Contract]]/Table39[[#This Row],[LPN Admin Hours]]</f>
        <v>0</v>
      </c>
      <c r="AD90" s="3">
        <f>SUM(Table39[[#This Row],[CNA Hours]], Table39[[#This Row],[NA in Training Hours]], Table39[[#This Row],[Med Aide/Tech Hours]])</f>
        <v>192.21</v>
      </c>
      <c r="AE90" s="3">
        <f>SUM(Table39[[#This Row],[CNA Hours Contract]], Table39[[#This Row],[NA in Training Hours Contract]], Table39[[#This Row],[Med Aide/Tech Hours Contract]])</f>
        <v>0</v>
      </c>
      <c r="AF90" s="4">
        <f>Table39[[#This Row],[CNA/NA/Med Aide Contract Hours]]/Table39[[#This Row],[Total CNA, NA in Training, Med Aide/Tech Hours]]</f>
        <v>0</v>
      </c>
      <c r="AG90" s="3">
        <v>192.21</v>
      </c>
      <c r="AH90" s="3">
        <v>0</v>
      </c>
      <c r="AI90" s="4">
        <f>Table39[[#This Row],[CNA Hours Contract]]/Table39[[#This Row],[CNA Hours]]</f>
        <v>0</v>
      </c>
      <c r="AJ90" s="3">
        <v>0</v>
      </c>
      <c r="AK90" s="3">
        <v>0</v>
      </c>
      <c r="AL90" s="4">
        <v>0</v>
      </c>
      <c r="AM90" s="3">
        <v>0</v>
      </c>
      <c r="AN90" s="3">
        <v>0</v>
      </c>
      <c r="AO90" s="4">
        <v>0</v>
      </c>
      <c r="AP90" s="1" t="s">
        <v>88</v>
      </c>
      <c r="AQ90" s="1">
        <v>1</v>
      </c>
    </row>
    <row r="91" spans="1:43" x14ac:dyDescent="0.2">
      <c r="A91" s="1" t="s">
        <v>208</v>
      </c>
      <c r="B91" s="1" t="s">
        <v>298</v>
      </c>
      <c r="C91" s="1" t="s">
        <v>482</v>
      </c>
      <c r="D91" s="1" t="s">
        <v>516</v>
      </c>
      <c r="E91" s="3">
        <v>40.12222222222222</v>
      </c>
      <c r="F91" s="3">
        <f t="shared" si="5"/>
        <v>170.45833333333331</v>
      </c>
      <c r="G91" s="3">
        <f>SUM(Table39[[#This Row],[RN Hours Contract (W/ Admin, DON)]], Table39[[#This Row],[LPN Contract Hours (w/ Admin)]], Table39[[#This Row],[CNA/NA/Med Aide Contract Hours]])</f>
        <v>2.2444444444444445</v>
      </c>
      <c r="H91" s="4">
        <f>Table39[[#This Row],[Total Contract Hours]]/Table39[[#This Row],[Total Hours Nurse Staffing]]</f>
        <v>1.3167114804856189E-2</v>
      </c>
      <c r="I91" s="3">
        <f>SUM(Table39[[#This Row],[RN Hours]], Table39[[#This Row],[RN Admin Hours]], Table39[[#This Row],[RN DON Hours]])</f>
        <v>25.452777777777776</v>
      </c>
      <c r="J91" s="3">
        <f t="shared" si="3"/>
        <v>2.2444444444444445</v>
      </c>
      <c r="K91" s="4">
        <f>Table39[[#This Row],[RN Hours Contract (W/ Admin, DON)]]/Table39[[#This Row],[RN Hours (w/ Admin, DON)]]</f>
        <v>8.8180726836189036E-2</v>
      </c>
      <c r="L91" s="3">
        <v>16.552777777777777</v>
      </c>
      <c r="M91" s="3">
        <v>0</v>
      </c>
      <c r="N91" s="4">
        <f>Table39[[#This Row],[RN Hours Contract]]/Table39[[#This Row],[RN Hours]]</f>
        <v>0</v>
      </c>
      <c r="O91" s="3">
        <v>4.5444444444444443</v>
      </c>
      <c r="P91" s="3">
        <v>2.2444444444444445</v>
      </c>
      <c r="Q91" s="4">
        <f>Table39[[#This Row],[RN Admin Hours Contract]]/Table39[[#This Row],[RN Admin Hours]]</f>
        <v>0.49388753056234719</v>
      </c>
      <c r="R91" s="3">
        <v>4.3555555555555552</v>
      </c>
      <c r="S91" s="3">
        <v>0</v>
      </c>
      <c r="T91" s="4">
        <f>Table39[[#This Row],[RN DON Hours Contract]]/Table39[[#This Row],[RN DON Hours]]</f>
        <v>0</v>
      </c>
      <c r="U91" s="3">
        <f>SUM(Table39[[#This Row],[LPN Hours]], Table39[[#This Row],[LPN Admin Hours]])</f>
        <v>47.430555555555557</v>
      </c>
      <c r="V91" s="3">
        <f>Table39[[#This Row],[LPN Hours Contract]]+Table39[[#This Row],[LPN Admin Hours Contract]]</f>
        <v>0</v>
      </c>
      <c r="W91" s="4">
        <f t="shared" si="4"/>
        <v>0</v>
      </c>
      <c r="X91" s="3">
        <v>47.430555555555557</v>
      </c>
      <c r="Y91" s="3">
        <v>0</v>
      </c>
      <c r="Z91" s="4">
        <f>Table39[[#This Row],[LPN Hours Contract]]/Table39[[#This Row],[LPN Hours]]</f>
        <v>0</v>
      </c>
      <c r="AA91" s="3">
        <v>0</v>
      </c>
      <c r="AB91" s="3">
        <v>0</v>
      </c>
      <c r="AC91" s="4">
        <v>0</v>
      </c>
      <c r="AD91" s="3">
        <f>SUM(Table39[[#This Row],[CNA Hours]], Table39[[#This Row],[NA in Training Hours]], Table39[[#This Row],[Med Aide/Tech Hours]])</f>
        <v>97.575000000000003</v>
      </c>
      <c r="AE91" s="3">
        <f>SUM(Table39[[#This Row],[CNA Hours Contract]], Table39[[#This Row],[NA in Training Hours Contract]], Table39[[#This Row],[Med Aide/Tech Hours Contract]])</f>
        <v>0</v>
      </c>
      <c r="AF91" s="4">
        <f>Table39[[#This Row],[CNA/NA/Med Aide Contract Hours]]/Table39[[#This Row],[Total CNA, NA in Training, Med Aide/Tech Hours]]</f>
        <v>0</v>
      </c>
      <c r="AG91" s="3">
        <v>97.575000000000003</v>
      </c>
      <c r="AH91" s="3">
        <v>0</v>
      </c>
      <c r="AI91" s="4">
        <f>Table39[[#This Row],[CNA Hours Contract]]/Table39[[#This Row],[CNA Hours]]</f>
        <v>0</v>
      </c>
      <c r="AJ91" s="3">
        <v>0</v>
      </c>
      <c r="AK91" s="3">
        <v>0</v>
      </c>
      <c r="AL91" s="4">
        <v>0</v>
      </c>
      <c r="AM91" s="3">
        <v>0</v>
      </c>
      <c r="AN91" s="3">
        <v>0</v>
      </c>
      <c r="AO91" s="4">
        <v>0</v>
      </c>
      <c r="AP91" s="1" t="s">
        <v>89</v>
      </c>
      <c r="AQ91" s="1">
        <v>1</v>
      </c>
    </row>
    <row r="92" spans="1:43" x14ac:dyDescent="0.2">
      <c r="A92" s="1" t="s">
        <v>208</v>
      </c>
      <c r="B92" s="1" t="s">
        <v>299</v>
      </c>
      <c r="C92" s="1" t="s">
        <v>483</v>
      </c>
      <c r="D92" s="1" t="s">
        <v>518</v>
      </c>
      <c r="E92" s="3">
        <v>29.977777777777778</v>
      </c>
      <c r="F92" s="3">
        <f t="shared" si="5"/>
        <v>147.61855555555556</v>
      </c>
      <c r="G92" s="3">
        <f>SUM(Table39[[#This Row],[RN Hours Contract (W/ Admin, DON)]], Table39[[#This Row],[LPN Contract Hours (w/ Admin)]], Table39[[#This Row],[CNA/NA/Med Aide Contract Hours]])</f>
        <v>0</v>
      </c>
      <c r="H92" s="4">
        <f>Table39[[#This Row],[Total Contract Hours]]/Table39[[#This Row],[Total Hours Nurse Staffing]]</f>
        <v>0</v>
      </c>
      <c r="I92" s="3">
        <f>SUM(Table39[[#This Row],[RN Hours]], Table39[[#This Row],[RN Admin Hours]], Table39[[#This Row],[RN DON Hours]])</f>
        <v>39.382222222222225</v>
      </c>
      <c r="J92" s="3">
        <f t="shared" si="3"/>
        <v>0</v>
      </c>
      <c r="K92" s="4">
        <f>Table39[[#This Row],[RN Hours Contract (W/ Admin, DON)]]/Table39[[#This Row],[RN Hours (w/ Admin, DON)]]</f>
        <v>0</v>
      </c>
      <c r="L92" s="3">
        <v>16.625</v>
      </c>
      <c r="M92" s="3">
        <v>0</v>
      </c>
      <c r="N92" s="4">
        <f>Table39[[#This Row],[RN Hours Contract]]/Table39[[#This Row],[RN Hours]]</f>
        <v>0</v>
      </c>
      <c r="O92" s="3">
        <v>18.935000000000002</v>
      </c>
      <c r="P92" s="3">
        <v>0</v>
      </c>
      <c r="Q92" s="4">
        <f>Table39[[#This Row],[RN Admin Hours Contract]]/Table39[[#This Row],[RN Admin Hours]]</f>
        <v>0</v>
      </c>
      <c r="R92" s="3">
        <v>3.8222222222222224</v>
      </c>
      <c r="S92" s="3">
        <v>0</v>
      </c>
      <c r="T92" s="4">
        <f>Table39[[#This Row],[RN DON Hours Contract]]/Table39[[#This Row],[RN DON Hours]]</f>
        <v>0</v>
      </c>
      <c r="U92" s="3">
        <f>SUM(Table39[[#This Row],[LPN Hours]], Table39[[#This Row],[LPN Admin Hours]])</f>
        <v>39.83</v>
      </c>
      <c r="V92" s="3">
        <f>Table39[[#This Row],[LPN Hours Contract]]+Table39[[#This Row],[LPN Admin Hours Contract]]</f>
        <v>0</v>
      </c>
      <c r="W92" s="4">
        <f t="shared" si="4"/>
        <v>0</v>
      </c>
      <c r="X92" s="3">
        <v>34.413333333333334</v>
      </c>
      <c r="Y92" s="3">
        <v>0</v>
      </c>
      <c r="Z92" s="4">
        <f>Table39[[#This Row],[LPN Hours Contract]]/Table39[[#This Row],[LPN Hours]]</f>
        <v>0</v>
      </c>
      <c r="AA92" s="3">
        <v>5.416666666666667</v>
      </c>
      <c r="AB92" s="3">
        <v>0</v>
      </c>
      <c r="AC92" s="4">
        <f>Table39[[#This Row],[LPN Admin Hours Contract]]/Table39[[#This Row],[LPN Admin Hours]]</f>
        <v>0</v>
      </c>
      <c r="AD92" s="3">
        <f>SUM(Table39[[#This Row],[CNA Hours]], Table39[[#This Row],[NA in Training Hours]], Table39[[#This Row],[Med Aide/Tech Hours]])</f>
        <v>68.406333333333336</v>
      </c>
      <c r="AE92" s="3">
        <f>SUM(Table39[[#This Row],[CNA Hours Contract]], Table39[[#This Row],[NA in Training Hours Contract]], Table39[[#This Row],[Med Aide/Tech Hours Contract]])</f>
        <v>0</v>
      </c>
      <c r="AF92" s="4">
        <f>Table39[[#This Row],[CNA/NA/Med Aide Contract Hours]]/Table39[[#This Row],[Total CNA, NA in Training, Med Aide/Tech Hours]]</f>
        <v>0</v>
      </c>
      <c r="AG92" s="3">
        <v>68.406333333333336</v>
      </c>
      <c r="AH92" s="3">
        <v>0</v>
      </c>
      <c r="AI92" s="4">
        <f>Table39[[#This Row],[CNA Hours Contract]]/Table39[[#This Row],[CNA Hours]]</f>
        <v>0</v>
      </c>
      <c r="AJ92" s="3">
        <v>0</v>
      </c>
      <c r="AK92" s="3">
        <v>0</v>
      </c>
      <c r="AL92" s="4">
        <v>0</v>
      </c>
      <c r="AM92" s="3">
        <v>0</v>
      </c>
      <c r="AN92" s="3">
        <v>0</v>
      </c>
      <c r="AO92" s="4">
        <v>0</v>
      </c>
      <c r="AP92" s="1" t="s">
        <v>90</v>
      </c>
      <c r="AQ92" s="1">
        <v>1</v>
      </c>
    </row>
    <row r="93" spans="1:43" x14ac:dyDescent="0.2">
      <c r="A93" s="1" t="s">
        <v>208</v>
      </c>
      <c r="B93" s="1" t="s">
        <v>300</v>
      </c>
      <c r="C93" s="1" t="s">
        <v>484</v>
      </c>
      <c r="D93" s="1" t="s">
        <v>517</v>
      </c>
      <c r="E93" s="3">
        <v>130.80000000000001</v>
      </c>
      <c r="F93" s="3">
        <f t="shared" si="5"/>
        <v>442.38044444444449</v>
      </c>
      <c r="G93" s="3">
        <f>SUM(Table39[[#This Row],[RN Hours Contract (W/ Admin, DON)]], Table39[[#This Row],[LPN Contract Hours (w/ Admin)]], Table39[[#This Row],[CNA/NA/Med Aide Contract Hours]])</f>
        <v>15.135999999999999</v>
      </c>
      <c r="H93" s="4">
        <f>Table39[[#This Row],[Total Contract Hours]]/Table39[[#This Row],[Total Hours Nurse Staffing]]</f>
        <v>3.4214893967585459E-2</v>
      </c>
      <c r="I93" s="3">
        <f>SUM(Table39[[#This Row],[RN Hours]], Table39[[#This Row],[RN Admin Hours]], Table39[[#This Row],[RN DON Hours]])</f>
        <v>73.644444444444446</v>
      </c>
      <c r="J93" s="3">
        <f t="shared" si="3"/>
        <v>3.0222222222222221</v>
      </c>
      <c r="K93" s="4">
        <f>Table39[[#This Row],[RN Hours Contract (W/ Admin, DON)]]/Table39[[#This Row],[RN Hours (w/ Admin, DON)]]</f>
        <v>4.103802051901026E-2</v>
      </c>
      <c r="L93" s="3">
        <v>50.177777777777777</v>
      </c>
      <c r="M93" s="3">
        <v>0</v>
      </c>
      <c r="N93" s="4">
        <f>Table39[[#This Row],[RN Hours Contract]]/Table39[[#This Row],[RN Hours]]</f>
        <v>0</v>
      </c>
      <c r="O93" s="3">
        <v>18.755555555555556</v>
      </c>
      <c r="P93" s="3">
        <v>3.0222222222222221</v>
      </c>
      <c r="Q93" s="4">
        <f>Table39[[#This Row],[RN Admin Hours Contract]]/Table39[[#This Row],[RN Admin Hours]]</f>
        <v>0.16113744075829384</v>
      </c>
      <c r="R93" s="3">
        <v>4.7111111111111112</v>
      </c>
      <c r="S93" s="3">
        <v>0</v>
      </c>
      <c r="T93" s="4">
        <f>Table39[[#This Row],[RN DON Hours Contract]]/Table39[[#This Row],[RN DON Hours]]</f>
        <v>0</v>
      </c>
      <c r="U93" s="3">
        <f>SUM(Table39[[#This Row],[LPN Hours]], Table39[[#This Row],[LPN Admin Hours]])</f>
        <v>105.86288888888889</v>
      </c>
      <c r="V93" s="3">
        <f>Table39[[#This Row],[LPN Hours Contract]]+Table39[[#This Row],[LPN Admin Hours Contract]]</f>
        <v>7.1017777777777775</v>
      </c>
      <c r="W93" s="4">
        <f t="shared" si="4"/>
        <v>6.7084677664820111E-2</v>
      </c>
      <c r="X93" s="3">
        <v>105.86288888888889</v>
      </c>
      <c r="Y93" s="3">
        <v>7.1017777777777775</v>
      </c>
      <c r="Z93" s="4">
        <f>Table39[[#This Row],[LPN Hours Contract]]/Table39[[#This Row],[LPN Hours]]</f>
        <v>6.7084677664820111E-2</v>
      </c>
      <c r="AA93" s="3">
        <v>0</v>
      </c>
      <c r="AB93" s="3">
        <v>0</v>
      </c>
      <c r="AC93" s="4">
        <v>0</v>
      </c>
      <c r="AD93" s="3">
        <f>SUM(Table39[[#This Row],[CNA Hours]], Table39[[#This Row],[NA in Training Hours]], Table39[[#This Row],[Med Aide/Tech Hours]])</f>
        <v>262.87311111111114</v>
      </c>
      <c r="AE93" s="3">
        <f>SUM(Table39[[#This Row],[CNA Hours Contract]], Table39[[#This Row],[NA in Training Hours Contract]], Table39[[#This Row],[Med Aide/Tech Hours Contract]])</f>
        <v>5.0119999999999996</v>
      </c>
      <c r="AF93" s="4">
        <f>Table39[[#This Row],[CNA/NA/Med Aide Contract Hours]]/Table39[[#This Row],[Total CNA, NA in Training, Med Aide/Tech Hours]]</f>
        <v>1.9066233053716661E-2</v>
      </c>
      <c r="AG93" s="3">
        <v>262.87311111111114</v>
      </c>
      <c r="AH93" s="3">
        <v>5.0119999999999996</v>
      </c>
      <c r="AI93" s="4">
        <f>Table39[[#This Row],[CNA Hours Contract]]/Table39[[#This Row],[CNA Hours]]</f>
        <v>1.9066233053716661E-2</v>
      </c>
      <c r="AJ93" s="3">
        <v>0</v>
      </c>
      <c r="AK93" s="3">
        <v>0</v>
      </c>
      <c r="AL93" s="4">
        <v>0</v>
      </c>
      <c r="AM93" s="3">
        <v>0</v>
      </c>
      <c r="AN93" s="3">
        <v>0</v>
      </c>
      <c r="AO93" s="4">
        <v>0</v>
      </c>
      <c r="AP93" s="1" t="s">
        <v>91</v>
      </c>
      <c r="AQ93" s="1">
        <v>1</v>
      </c>
    </row>
    <row r="94" spans="1:43" x14ac:dyDescent="0.2">
      <c r="A94" s="1" t="s">
        <v>208</v>
      </c>
      <c r="B94" s="1" t="s">
        <v>301</v>
      </c>
      <c r="C94" s="1" t="s">
        <v>479</v>
      </c>
      <c r="D94" s="1" t="s">
        <v>521</v>
      </c>
      <c r="E94" s="3">
        <v>101.35555555555555</v>
      </c>
      <c r="F94" s="3">
        <f t="shared" si="5"/>
        <v>432.8461111111111</v>
      </c>
      <c r="G94" s="3">
        <f>SUM(Table39[[#This Row],[RN Hours Contract (W/ Admin, DON)]], Table39[[#This Row],[LPN Contract Hours (w/ Admin)]], Table39[[#This Row],[CNA/NA/Med Aide Contract Hours]])</f>
        <v>4.3527777777777779</v>
      </c>
      <c r="H94" s="4">
        <f>Table39[[#This Row],[Total Contract Hours]]/Table39[[#This Row],[Total Hours Nurse Staffing]]</f>
        <v>1.0056178549471649E-2</v>
      </c>
      <c r="I94" s="3">
        <f>SUM(Table39[[#This Row],[RN Hours]], Table39[[#This Row],[RN Admin Hours]], Table39[[#This Row],[RN DON Hours]])</f>
        <v>94.097444444444449</v>
      </c>
      <c r="J94" s="3">
        <f t="shared" si="3"/>
        <v>0</v>
      </c>
      <c r="K94" s="4">
        <f>Table39[[#This Row],[RN Hours Contract (W/ Admin, DON)]]/Table39[[#This Row],[RN Hours (w/ Admin, DON)]]</f>
        <v>0</v>
      </c>
      <c r="L94" s="3">
        <v>69.319666666666677</v>
      </c>
      <c r="M94" s="3">
        <v>0</v>
      </c>
      <c r="N94" s="4">
        <f>Table39[[#This Row],[RN Hours Contract]]/Table39[[#This Row],[RN Hours]]</f>
        <v>0</v>
      </c>
      <c r="O94" s="3">
        <v>19.177777777777777</v>
      </c>
      <c r="P94" s="3">
        <v>0</v>
      </c>
      <c r="Q94" s="4">
        <f>Table39[[#This Row],[RN Admin Hours Contract]]/Table39[[#This Row],[RN Admin Hours]]</f>
        <v>0</v>
      </c>
      <c r="R94" s="3">
        <v>5.6</v>
      </c>
      <c r="S94" s="3">
        <v>0</v>
      </c>
      <c r="T94" s="4">
        <f>Table39[[#This Row],[RN DON Hours Contract]]/Table39[[#This Row],[RN DON Hours]]</f>
        <v>0</v>
      </c>
      <c r="U94" s="3">
        <f>SUM(Table39[[#This Row],[LPN Hours]], Table39[[#This Row],[LPN Admin Hours]])</f>
        <v>84.902000000000001</v>
      </c>
      <c r="V94" s="3">
        <f>Table39[[#This Row],[LPN Hours Contract]]+Table39[[#This Row],[LPN Admin Hours Contract]]</f>
        <v>4.3527777777777779</v>
      </c>
      <c r="W94" s="4">
        <f t="shared" si="4"/>
        <v>5.126825961435276E-2</v>
      </c>
      <c r="X94" s="3">
        <v>84.902000000000001</v>
      </c>
      <c r="Y94" s="3">
        <v>4.3527777777777779</v>
      </c>
      <c r="Z94" s="4">
        <f>Table39[[#This Row],[LPN Hours Contract]]/Table39[[#This Row],[LPN Hours]]</f>
        <v>5.126825961435276E-2</v>
      </c>
      <c r="AA94" s="3">
        <v>0</v>
      </c>
      <c r="AB94" s="3">
        <v>0</v>
      </c>
      <c r="AC94" s="4">
        <v>0</v>
      </c>
      <c r="AD94" s="3">
        <f>SUM(Table39[[#This Row],[CNA Hours]], Table39[[#This Row],[NA in Training Hours]], Table39[[#This Row],[Med Aide/Tech Hours]])</f>
        <v>253.84666666666666</v>
      </c>
      <c r="AE94" s="3">
        <f>SUM(Table39[[#This Row],[CNA Hours Contract]], Table39[[#This Row],[NA in Training Hours Contract]], Table39[[#This Row],[Med Aide/Tech Hours Contract]])</f>
        <v>0</v>
      </c>
      <c r="AF94" s="4">
        <f>Table39[[#This Row],[CNA/NA/Med Aide Contract Hours]]/Table39[[#This Row],[Total CNA, NA in Training, Med Aide/Tech Hours]]</f>
        <v>0</v>
      </c>
      <c r="AG94" s="3">
        <v>253.84666666666666</v>
      </c>
      <c r="AH94" s="3">
        <v>0</v>
      </c>
      <c r="AI94" s="4">
        <f>Table39[[#This Row],[CNA Hours Contract]]/Table39[[#This Row],[CNA Hours]]</f>
        <v>0</v>
      </c>
      <c r="AJ94" s="3">
        <v>0</v>
      </c>
      <c r="AK94" s="3">
        <v>0</v>
      </c>
      <c r="AL94" s="4">
        <v>0</v>
      </c>
      <c r="AM94" s="3">
        <v>0</v>
      </c>
      <c r="AN94" s="3">
        <v>0</v>
      </c>
      <c r="AO94" s="4">
        <v>0</v>
      </c>
      <c r="AP94" s="1" t="s">
        <v>92</v>
      </c>
      <c r="AQ94" s="1">
        <v>1</v>
      </c>
    </row>
    <row r="95" spans="1:43" x14ac:dyDescent="0.2">
      <c r="A95" s="1" t="s">
        <v>208</v>
      </c>
      <c r="B95" s="1" t="s">
        <v>302</v>
      </c>
      <c r="C95" s="1" t="s">
        <v>466</v>
      </c>
      <c r="D95" s="1" t="s">
        <v>518</v>
      </c>
      <c r="E95" s="3">
        <v>42.43333333333333</v>
      </c>
      <c r="F95" s="3">
        <f t="shared" si="5"/>
        <v>165.98477777777777</v>
      </c>
      <c r="G95" s="3">
        <f>SUM(Table39[[#This Row],[RN Hours Contract (W/ Admin, DON)]], Table39[[#This Row],[LPN Contract Hours (w/ Admin)]], Table39[[#This Row],[CNA/NA/Med Aide Contract Hours]])</f>
        <v>0.7055555555555556</v>
      </c>
      <c r="H95" s="4">
        <f>Table39[[#This Row],[Total Contract Hours]]/Table39[[#This Row],[Total Hours Nurse Staffing]]</f>
        <v>4.2507244640238098E-3</v>
      </c>
      <c r="I95" s="3">
        <f>SUM(Table39[[#This Row],[RN Hours]], Table39[[#This Row],[RN Admin Hours]], Table39[[#This Row],[RN DON Hours]])</f>
        <v>51.958333333333336</v>
      </c>
      <c r="J95" s="3">
        <f t="shared" si="3"/>
        <v>0.7055555555555556</v>
      </c>
      <c r="K95" s="4">
        <f>Table39[[#This Row],[RN Hours Contract (W/ Admin, DON)]]/Table39[[#This Row],[RN Hours (w/ Admin, DON)]]</f>
        <v>1.3579256883186314E-2</v>
      </c>
      <c r="L95" s="3">
        <v>44.736111111111114</v>
      </c>
      <c r="M95" s="3">
        <v>0.7055555555555556</v>
      </c>
      <c r="N95" s="4">
        <f>Table39[[#This Row],[RN Hours Contract]]/Table39[[#This Row],[RN Hours]]</f>
        <v>1.5771499534306115E-2</v>
      </c>
      <c r="O95" s="3">
        <v>1.6722222222222223</v>
      </c>
      <c r="P95" s="3">
        <v>0</v>
      </c>
      <c r="Q95" s="4">
        <f>Table39[[#This Row],[RN Admin Hours Contract]]/Table39[[#This Row],[RN Admin Hours]]</f>
        <v>0</v>
      </c>
      <c r="R95" s="3">
        <v>5.55</v>
      </c>
      <c r="S95" s="3">
        <v>0</v>
      </c>
      <c r="T95" s="4">
        <f>Table39[[#This Row],[RN DON Hours Contract]]/Table39[[#This Row],[RN DON Hours]]</f>
        <v>0</v>
      </c>
      <c r="U95" s="3">
        <f>SUM(Table39[[#This Row],[LPN Hours]], Table39[[#This Row],[LPN Admin Hours]])</f>
        <v>28.173777777777779</v>
      </c>
      <c r="V95" s="3">
        <f>Table39[[#This Row],[LPN Hours Contract]]+Table39[[#This Row],[LPN Admin Hours Contract]]</f>
        <v>0</v>
      </c>
      <c r="W95" s="4">
        <f t="shared" si="4"/>
        <v>0</v>
      </c>
      <c r="X95" s="3">
        <v>22.109888888888889</v>
      </c>
      <c r="Y95" s="3">
        <v>0</v>
      </c>
      <c r="Z95" s="4">
        <f>Table39[[#This Row],[LPN Hours Contract]]/Table39[[#This Row],[LPN Hours]]</f>
        <v>0</v>
      </c>
      <c r="AA95" s="3">
        <v>6.0638888888888891</v>
      </c>
      <c r="AB95" s="3">
        <v>0</v>
      </c>
      <c r="AC95" s="4">
        <f>Table39[[#This Row],[LPN Admin Hours Contract]]/Table39[[#This Row],[LPN Admin Hours]]</f>
        <v>0</v>
      </c>
      <c r="AD95" s="3">
        <f>SUM(Table39[[#This Row],[CNA Hours]], Table39[[#This Row],[NA in Training Hours]], Table39[[#This Row],[Med Aide/Tech Hours]])</f>
        <v>85.852666666666664</v>
      </c>
      <c r="AE95" s="3">
        <f>SUM(Table39[[#This Row],[CNA Hours Contract]], Table39[[#This Row],[NA in Training Hours Contract]], Table39[[#This Row],[Med Aide/Tech Hours Contract]])</f>
        <v>0</v>
      </c>
      <c r="AF95" s="4">
        <f>Table39[[#This Row],[CNA/NA/Med Aide Contract Hours]]/Table39[[#This Row],[Total CNA, NA in Training, Med Aide/Tech Hours]]</f>
        <v>0</v>
      </c>
      <c r="AG95" s="3">
        <v>85.852666666666664</v>
      </c>
      <c r="AH95" s="3">
        <v>0</v>
      </c>
      <c r="AI95" s="4">
        <f>Table39[[#This Row],[CNA Hours Contract]]/Table39[[#This Row],[CNA Hours]]</f>
        <v>0</v>
      </c>
      <c r="AJ95" s="3">
        <v>0</v>
      </c>
      <c r="AK95" s="3">
        <v>0</v>
      </c>
      <c r="AL95" s="4">
        <v>0</v>
      </c>
      <c r="AM95" s="3">
        <v>0</v>
      </c>
      <c r="AN95" s="3">
        <v>0</v>
      </c>
      <c r="AO95" s="4">
        <v>0</v>
      </c>
      <c r="AP95" s="1" t="s">
        <v>93</v>
      </c>
      <c r="AQ95" s="1">
        <v>1</v>
      </c>
    </row>
    <row r="96" spans="1:43" x14ac:dyDescent="0.2">
      <c r="A96" s="1" t="s">
        <v>208</v>
      </c>
      <c r="B96" s="1" t="s">
        <v>303</v>
      </c>
      <c r="C96" s="1" t="s">
        <v>451</v>
      </c>
      <c r="D96" s="1" t="s">
        <v>517</v>
      </c>
      <c r="E96" s="3">
        <v>219.5888888888889</v>
      </c>
      <c r="F96" s="3">
        <f t="shared" si="5"/>
        <v>830.08422222222225</v>
      </c>
      <c r="G96" s="3">
        <f>SUM(Table39[[#This Row],[RN Hours Contract (W/ Admin, DON)]], Table39[[#This Row],[LPN Contract Hours (w/ Admin)]], Table39[[#This Row],[CNA/NA/Med Aide Contract Hours]])</f>
        <v>97.345333333333343</v>
      </c>
      <c r="H96" s="4">
        <f>Table39[[#This Row],[Total Contract Hours]]/Table39[[#This Row],[Total Hours Nurse Staffing]]</f>
        <v>0.11727163428396423</v>
      </c>
      <c r="I96" s="3">
        <f>SUM(Table39[[#This Row],[RN Hours]], Table39[[#This Row],[RN Admin Hours]], Table39[[#This Row],[RN DON Hours]])</f>
        <v>98.758333333333326</v>
      </c>
      <c r="J96" s="3">
        <f t="shared" si="3"/>
        <v>4.9833333333333334</v>
      </c>
      <c r="K96" s="4">
        <f>Table39[[#This Row],[RN Hours Contract (W/ Admin, DON)]]/Table39[[#This Row],[RN Hours (w/ Admin, DON)]]</f>
        <v>5.0459876803645269E-2</v>
      </c>
      <c r="L96" s="3">
        <v>27.911111111111111</v>
      </c>
      <c r="M96" s="3">
        <v>0</v>
      </c>
      <c r="N96" s="4">
        <f>Table39[[#This Row],[RN Hours Contract]]/Table39[[#This Row],[RN Hours]]</f>
        <v>0</v>
      </c>
      <c r="O96" s="3">
        <v>65.424999999999997</v>
      </c>
      <c r="P96" s="3">
        <v>4.9833333333333334</v>
      </c>
      <c r="Q96" s="4">
        <f>Table39[[#This Row],[RN Admin Hours Contract]]/Table39[[#This Row],[RN Admin Hours]]</f>
        <v>7.6168640937460202E-2</v>
      </c>
      <c r="R96" s="3">
        <v>5.4222222222222225</v>
      </c>
      <c r="S96" s="3">
        <v>0</v>
      </c>
      <c r="T96" s="4">
        <f>Table39[[#This Row],[RN DON Hours Contract]]/Table39[[#This Row],[RN DON Hours]]</f>
        <v>0</v>
      </c>
      <c r="U96" s="3">
        <f>SUM(Table39[[#This Row],[LPN Hours]], Table39[[#This Row],[LPN Admin Hours]])</f>
        <v>228.69255555555557</v>
      </c>
      <c r="V96" s="3">
        <f>Table39[[#This Row],[LPN Hours Contract]]+Table39[[#This Row],[LPN Admin Hours Contract]]</f>
        <v>57.798111111111112</v>
      </c>
      <c r="W96" s="4">
        <f t="shared" si="4"/>
        <v>0.25273280527520448</v>
      </c>
      <c r="X96" s="3">
        <v>223.22033333333334</v>
      </c>
      <c r="Y96" s="3">
        <v>57.798111111111112</v>
      </c>
      <c r="Z96" s="4">
        <f>Table39[[#This Row],[LPN Hours Contract]]/Table39[[#This Row],[LPN Hours]]</f>
        <v>0.25892852254100707</v>
      </c>
      <c r="AA96" s="3">
        <v>5.4722222222222223</v>
      </c>
      <c r="AB96" s="3">
        <v>0</v>
      </c>
      <c r="AC96" s="4">
        <f>Table39[[#This Row],[LPN Admin Hours Contract]]/Table39[[#This Row],[LPN Admin Hours]]</f>
        <v>0</v>
      </c>
      <c r="AD96" s="3">
        <f>SUM(Table39[[#This Row],[CNA Hours]], Table39[[#This Row],[NA in Training Hours]], Table39[[#This Row],[Med Aide/Tech Hours]])</f>
        <v>502.63333333333333</v>
      </c>
      <c r="AE96" s="3">
        <f>SUM(Table39[[#This Row],[CNA Hours Contract]], Table39[[#This Row],[NA in Training Hours Contract]], Table39[[#This Row],[Med Aide/Tech Hours Contract]])</f>
        <v>34.56388888888889</v>
      </c>
      <c r="AF96" s="4">
        <f>Table39[[#This Row],[CNA/NA/Med Aide Contract Hours]]/Table39[[#This Row],[Total CNA, NA in Training, Med Aide/Tech Hours]]</f>
        <v>6.8765612220085329E-2</v>
      </c>
      <c r="AG96" s="3">
        <v>502.63333333333333</v>
      </c>
      <c r="AH96" s="3">
        <v>34.56388888888889</v>
      </c>
      <c r="AI96" s="4">
        <f>Table39[[#This Row],[CNA Hours Contract]]/Table39[[#This Row],[CNA Hours]]</f>
        <v>6.8765612220085329E-2</v>
      </c>
      <c r="AJ96" s="3">
        <v>0</v>
      </c>
      <c r="AK96" s="3">
        <v>0</v>
      </c>
      <c r="AL96" s="4">
        <v>0</v>
      </c>
      <c r="AM96" s="3">
        <v>0</v>
      </c>
      <c r="AN96" s="3">
        <v>0</v>
      </c>
      <c r="AO96" s="4">
        <v>0</v>
      </c>
      <c r="AP96" s="1" t="s">
        <v>94</v>
      </c>
      <c r="AQ96" s="1">
        <v>1</v>
      </c>
    </row>
    <row r="97" spans="1:43" x14ac:dyDescent="0.2">
      <c r="A97" s="1" t="s">
        <v>208</v>
      </c>
      <c r="B97" s="1" t="s">
        <v>304</v>
      </c>
      <c r="C97" s="1" t="s">
        <v>484</v>
      </c>
      <c r="D97" s="1" t="s">
        <v>517</v>
      </c>
      <c r="E97" s="3">
        <v>79.733333333333334</v>
      </c>
      <c r="F97" s="3">
        <f t="shared" si="5"/>
        <v>506.37222222222226</v>
      </c>
      <c r="G97" s="3">
        <f>SUM(Table39[[#This Row],[RN Hours Contract (W/ Admin, DON)]], Table39[[#This Row],[LPN Contract Hours (w/ Admin)]], Table39[[#This Row],[CNA/NA/Med Aide Contract Hours]])</f>
        <v>0</v>
      </c>
      <c r="H97" s="4">
        <f>Table39[[#This Row],[Total Contract Hours]]/Table39[[#This Row],[Total Hours Nurse Staffing]]</f>
        <v>0</v>
      </c>
      <c r="I97" s="3">
        <f>SUM(Table39[[#This Row],[RN Hours]], Table39[[#This Row],[RN Admin Hours]], Table39[[#This Row],[RN DON Hours]])</f>
        <v>208.05555555555557</v>
      </c>
      <c r="J97" s="3">
        <f t="shared" si="3"/>
        <v>0</v>
      </c>
      <c r="K97" s="4">
        <f>Table39[[#This Row],[RN Hours Contract (W/ Admin, DON)]]/Table39[[#This Row],[RN Hours (w/ Admin, DON)]]</f>
        <v>0</v>
      </c>
      <c r="L97" s="3">
        <v>161.47499999999999</v>
      </c>
      <c r="M97" s="3">
        <v>0</v>
      </c>
      <c r="N97" s="4">
        <f>Table39[[#This Row],[RN Hours Contract]]/Table39[[#This Row],[RN Hours]]</f>
        <v>0</v>
      </c>
      <c r="O97" s="3">
        <v>40.891666666666666</v>
      </c>
      <c r="P97" s="3">
        <v>0</v>
      </c>
      <c r="Q97" s="4">
        <f>Table39[[#This Row],[RN Admin Hours Contract]]/Table39[[#This Row],[RN Admin Hours]]</f>
        <v>0</v>
      </c>
      <c r="R97" s="3">
        <v>5.6888888888888891</v>
      </c>
      <c r="S97" s="3">
        <v>0</v>
      </c>
      <c r="T97" s="4">
        <f>Table39[[#This Row],[RN DON Hours Contract]]/Table39[[#This Row],[RN DON Hours]]</f>
        <v>0</v>
      </c>
      <c r="U97" s="3">
        <f>SUM(Table39[[#This Row],[LPN Hours]], Table39[[#This Row],[LPN Admin Hours]])</f>
        <v>24.375</v>
      </c>
      <c r="V97" s="3">
        <f>Table39[[#This Row],[LPN Hours Contract]]+Table39[[#This Row],[LPN Admin Hours Contract]]</f>
        <v>0</v>
      </c>
      <c r="W97" s="4">
        <f t="shared" si="4"/>
        <v>0</v>
      </c>
      <c r="X97" s="3">
        <v>24.375</v>
      </c>
      <c r="Y97" s="3">
        <v>0</v>
      </c>
      <c r="Z97" s="4">
        <f>Table39[[#This Row],[LPN Hours Contract]]/Table39[[#This Row],[LPN Hours]]</f>
        <v>0</v>
      </c>
      <c r="AA97" s="3">
        <v>0</v>
      </c>
      <c r="AB97" s="3">
        <v>0</v>
      </c>
      <c r="AC97" s="4">
        <v>0</v>
      </c>
      <c r="AD97" s="3">
        <f>SUM(Table39[[#This Row],[CNA Hours]], Table39[[#This Row],[NA in Training Hours]], Table39[[#This Row],[Med Aide/Tech Hours]])</f>
        <v>273.94166666666666</v>
      </c>
      <c r="AE97" s="3">
        <f>SUM(Table39[[#This Row],[CNA Hours Contract]], Table39[[#This Row],[NA in Training Hours Contract]], Table39[[#This Row],[Med Aide/Tech Hours Contract]])</f>
        <v>0</v>
      </c>
      <c r="AF97" s="4">
        <f>Table39[[#This Row],[CNA/NA/Med Aide Contract Hours]]/Table39[[#This Row],[Total CNA, NA in Training, Med Aide/Tech Hours]]</f>
        <v>0</v>
      </c>
      <c r="AG97" s="3">
        <v>273.94166666666666</v>
      </c>
      <c r="AH97" s="3">
        <v>0</v>
      </c>
      <c r="AI97" s="4">
        <f>Table39[[#This Row],[CNA Hours Contract]]/Table39[[#This Row],[CNA Hours]]</f>
        <v>0</v>
      </c>
      <c r="AJ97" s="3">
        <v>0</v>
      </c>
      <c r="AK97" s="3">
        <v>0</v>
      </c>
      <c r="AL97" s="4">
        <v>0</v>
      </c>
      <c r="AM97" s="3">
        <v>0</v>
      </c>
      <c r="AN97" s="3">
        <v>0</v>
      </c>
      <c r="AO97" s="4">
        <v>0</v>
      </c>
      <c r="AP97" s="1" t="s">
        <v>95</v>
      </c>
      <c r="AQ97" s="1">
        <v>1</v>
      </c>
    </row>
    <row r="98" spans="1:43" x14ac:dyDescent="0.2">
      <c r="A98" s="1" t="s">
        <v>208</v>
      </c>
      <c r="B98" s="1" t="s">
        <v>305</v>
      </c>
      <c r="C98" s="1" t="s">
        <v>485</v>
      </c>
      <c r="D98" s="1" t="s">
        <v>518</v>
      </c>
      <c r="E98" s="3">
        <v>74.311111111111117</v>
      </c>
      <c r="F98" s="3">
        <f t="shared" si="5"/>
        <v>281.29166666666663</v>
      </c>
      <c r="G98" s="3">
        <f>SUM(Table39[[#This Row],[RN Hours Contract (W/ Admin, DON)]], Table39[[#This Row],[LPN Contract Hours (w/ Admin)]], Table39[[#This Row],[CNA/NA/Med Aide Contract Hours]])</f>
        <v>23.330555555555556</v>
      </c>
      <c r="H98" s="4">
        <f>Table39[[#This Row],[Total Contract Hours]]/Table39[[#This Row],[Total Hours Nurse Staffing]]</f>
        <v>8.294079889399103E-2</v>
      </c>
      <c r="I98" s="3">
        <f>SUM(Table39[[#This Row],[RN Hours]], Table39[[#This Row],[RN Admin Hours]], Table39[[#This Row],[RN DON Hours]])</f>
        <v>45.233333333333334</v>
      </c>
      <c r="J98" s="3">
        <f t="shared" si="3"/>
        <v>1.55</v>
      </c>
      <c r="K98" s="4">
        <f>Table39[[#This Row],[RN Hours Contract (W/ Admin, DON)]]/Table39[[#This Row],[RN Hours (w/ Admin, DON)]]</f>
        <v>3.4266764922623434E-2</v>
      </c>
      <c r="L98" s="3">
        <v>24.927777777777777</v>
      </c>
      <c r="M98" s="3">
        <v>1.55</v>
      </c>
      <c r="N98" s="4">
        <f>Table39[[#This Row],[RN Hours Contract]]/Table39[[#This Row],[RN Hours]]</f>
        <v>6.2179630042344551E-2</v>
      </c>
      <c r="O98" s="3">
        <v>14.719444444444445</v>
      </c>
      <c r="P98" s="3">
        <v>0</v>
      </c>
      <c r="Q98" s="4">
        <f>Table39[[#This Row],[RN Admin Hours Contract]]/Table39[[#This Row],[RN Admin Hours]]</f>
        <v>0</v>
      </c>
      <c r="R98" s="3">
        <v>5.5861111111111112</v>
      </c>
      <c r="S98" s="3">
        <v>0</v>
      </c>
      <c r="T98" s="4">
        <f>Table39[[#This Row],[RN DON Hours Contract]]/Table39[[#This Row],[RN DON Hours]]</f>
        <v>0</v>
      </c>
      <c r="U98" s="3">
        <f>SUM(Table39[[#This Row],[LPN Hours]], Table39[[#This Row],[LPN Admin Hours]])</f>
        <v>76.87777777777778</v>
      </c>
      <c r="V98" s="3">
        <f>Table39[[#This Row],[LPN Hours Contract]]+Table39[[#This Row],[LPN Admin Hours Contract]]</f>
        <v>0.30555555555555558</v>
      </c>
      <c r="W98" s="4">
        <f t="shared" si="4"/>
        <v>3.9745627980922104E-3</v>
      </c>
      <c r="X98" s="3">
        <v>71.344444444444449</v>
      </c>
      <c r="Y98" s="3">
        <v>0.30555555555555558</v>
      </c>
      <c r="Z98" s="4">
        <f>Table39[[#This Row],[LPN Hours Contract]]/Table39[[#This Row],[LPN Hours]]</f>
        <v>4.2828219903441834E-3</v>
      </c>
      <c r="AA98" s="3">
        <v>5.5333333333333332</v>
      </c>
      <c r="AB98" s="3">
        <v>0</v>
      </c>
      <c r="AC98" s="4">
        <f>Table39[[#This Row],[LPN Admin Hours Contract]]/Table39[[#This Row],[LPN Admin Hours]]</f>
        <v>0</v>
      </c>
      <c r="AD98" s="3">
        <f>SUM(Table39[[#This Row],[CNA Hours]], Table39[[#This Row],[NA in Training Hours]], Table39[[#This Row],[Med Aide/Tech Hours]])</f>
        <v>159.18055555555554</v>
      </c>
      <c r="AE98" s="3">
        <f>SUM(Table39[[#This Row],[CNA Hours Contract]], Table39[[#This Row],[NA in Training Hours Contract]], Table39[[#This Row],[Med Aide/Tech Hours Contract]])</f>
        <v>21.475000000000001</v>
      </c>
      <c r="AF98" s="4">
        <f>Table39[[#This Row],[CNA/NA/Med Aide Contract Hours]]/Table39[[#This Row],[Total CNA, NA in Training, Med Aide/Tech Hours]]</f>
        <v>0.13490969374400141</v>
      </c>
      <c r="AG98" s="3">
        <v>159.18055555555554</v>
      </c>
      <c r="AH98" s="3">
        <v>21.475000000000001</v>
      </c>
      <c r="AI98" s="4">
        <f>Table39[[#This Row],[CNA Hours Contract]]/Table39[[#This Row],[CNA Hours]]</f>
        <v>0.13490969374400141</v>
      </c>
      <c r="AJ98" s="3">
        <v>0</v>
      </c>
      <c r="AK98" s="3">
        <v>0</v>
      </c>
      <c r="AL98" s="4">
        <v>0</v>
      </c>
      <c r="AM98" s="3">
        <v>0</v>
      </c>
      <c r="AN98" s="3">
        <v>0</v>
      </c>
      <c r="AO98" s="4">
        <v>0</v>
      </c>
      <c r="AP98" s="1" t="s">
        <v>96</v>
      </c>
      <c r="AQ98" s="1">
        <v>1</v>
      </c>
    </row>
    <row r="99" spans="1:43" x14ac:dyDescent="0.2">
      <c r="A99" s="1" t="s">
        <v>208</v>
      </c>
      <c r="B99" s="1" t="s">
        <v>306</v>
      </c>
      <c r="C99" s="1" t="s">
        <v>453</v>
      </c>
      <c r="D99" s="1" t="s">
        <v>518</v>
      </c>
      <c r="E99" s="3">
        <v>68.37777777777778</v>
      </c>
      <c r="F99" s="3">
        <f t="shared" si="5"/>
        <v>263.98055555555555</v>
      </c>
      <c r="G99" s="3">
        <f>SUM(Table39[[#This Row],[RN Hours Contract (W/ Admin, DON)]], Table39[[#This Row],[LPN Contract Hours (w/ Admin)]], Table39[[#This Row],[CNA/NA/Med Aide Contract Hours]])</f>
        <v>9.4444444444444442E-2</v>
      </c>
      <c r="H99" s="4">
        <f>Table39[[#This Row],[Total Contract Hours]]/Table39[[#This Row],[Total Hours Nurse Staffing]]</f>
        <v>3.5777045868277333E-4</v>
      </c>
      <c r="I99" s="3">
        <f>SUM(Table39[[#This Row],[RN Hours]], Table39[[#This Row],[RN Admin Hours]], Table39[[#This Row],[RN DON Hours]])</f>
        <v>39.463888888888889</v>
      </c>
      <c r="J99" s="3">
        <f t="shared" si="3"/>
        <v>1.1111111111111112E-2</v>
      </c>
      <c r="K99" s="4">
        <f>Table39[[#This Row],[RN Hours Contract (W/ Admin, DON)]]/Table39[[#This Row],[RN Hours (w/ Admin, DON)]]</f>
        <v>2.8155134792707821E-4</v>
      </c>
      <c r="L99" s="3">
        <v>34.397222222222226</v>
      </c>
      <c r="M99" s="3">
        <v>1.1111111111111112E-2</v>
      </c>
      <c r="N99" s="4">
        <f>Table39[[#This Row],[RN Hours Contract]]/Table39[[#This Row],[RN Hours]]</f>
        <v>3.2302349995962202E-4</v>
      </c>
      <c r="O99" s="3">
        <v>0</v>
      </c>
      <c r="P99" s="3">
        <v>0</v>
      </c>
      <c r="Q99" s="4">
        <v>0</v>
      </c>
      <c r="R99" s="3">
        <v>5.0666666666666664</v>
      </c>
      <c r="S99" s="3">
        <v>0</v>
      </c>
      <c r="T99" s="4">
        <f>Table39[[#This Row],[RN DON Hours Contract]]/Table39[[#This Row],[RN DON Hours]]</f>
        <v>0</v>
      </c>
      <c r="U99" s="3">
        <f>SUM(Table39[[#This Row],[LPN Hours]], Table39[[#This Row],[LPN Admin Hours]])</f>
        <v>58.155555555555551</v>
      </c>
      <c r="V99" s="3">
        <f>Table39[[#This Row],[LPN Hours Contract]]+Table39[[#This Row],[LPN Admin Hours Contract]]</f>
        <v>8.3333333333333329E-2</v>
      </c>
      <c r="W99" s="4">
        <f t="shared" si="4"/>
        <v>1.4329384791746274E-3</v>
      </c>
      <c r="X99" s="3">
        <v>55.755555555555553</v>
      </c>
      <c r="Y99" s="3">
        <v>8.3333333333333329E-2</v>
      </c>
      <c r="Z99" s="4">
        <f>Table39[[#This Row],[LPN Hours Contract]]/Table39[[#This Row],[LPN Hours]]</f>
        <v>1.4946193702670386E-3</v>
      </c>
      <c r="AA99" s="3">
        <v>2.4</v>
      </c>
      <c r="AB99" s="3">
        <v>0</v>
      </c>
      <c r="AC99" s="4">
        <f>Table39[[#This Row],[LPN Admin Hours Contract]]/Table39[[#This Row],[LPN Admin Hours]]</f>
        <v>0</v>
      </c>
      <c r="AD99" s="3">
        <f>SUM(Table39[[#This Row],[CNA Hours]], Table39[[#This Row],[NA in Training Hours]], Table39[[#This Row],[Med Aide/Tech Hours]])</f>
        <v>166.36111111111111</v>
      </c>
      <c r="AE99" s="3">
        <f>SUM(Table39[[#This Row],[CNA Hours Contract]], Table39[[#This Row],[NA in Training Hours Contract]], Table39[[#This Row],[Med Aide/Tech Hours Contract]])</f>
        <v>0</v>
      </c>
      <c r="AF99" s="4">
        <f>Table39[[#This Row],[CNA/NA/Med Aide Contract Hours]]/Table39[[#This Row],[Total CNA, NA in Training, Med Aide/Tech Hours]]</f>
        <v>0</v>
      </c>
      <c r="AG99" s="3">
        <v>166.36111111111111</v>
      </c>
      <c r="AH99" s="3">
        <v>0</v>
      </c>
      <c r="AI99" s="4">
        <f>Table39[[#This Row],[CNA Hours Contract]]/Table39[[#This Row],[CNA Hours]]</f>
        <v>0</v>
      </c>
      <c r="AJ99" s="3">
        <v>0</v>
      </c>
      <c r="AK99" s="3">
        <v>0</v>
      </c>
      <c r="AL99" s="4">
        <v>0</v>
      </c>
      <c r="AM99" s="3">
        <v>0</v>
      </c>
      <c r="AN99" s="3">
        <v>0</v>
      </c>
      <c r="AO99" s="4">
        <v>0</v>
      </c>
      <c r="AP99" s="1" t="s">
        <v>97</v>
      </c>
      <c r="AQ99" s="1">
        <v>1</v>
      </c>
    </row>
    <row r="100" spans="1:43" x14ac:dyDescent="0.2">
      <c r="A100" s="1" t="s">
        <v>208</v>
      </c>
      <c r="B100" s="1" t="s">
        <v>307</v>
      </c>
      <c r="C100" s="1" t="s">
        <v>486</v>
      </c>
      <c r="D100" s="1" t="s">
        <v>518</v>
      </c>
      <c r="E100" s="3">
        <v>128.64444444444445</v>
      </c>
      <c r="F100" s="3">
        <f t="shared" si="5"/>
        <v>461.4901111111111</v>
      </c>
      <c r="G100" s="3">
        <f>SUM(Table39[[#This Row],[RN Hours Contract (W/ Admin, DON)]], Table39[[#This Row],[LPN Contract Hours (w/ Admin)]], Table39[[#This Row],[CNA/NA/Med Aide Contract Hours]])</f>
        <v>1.1805555555555556</v>
      </c>
      <c r="H100" s="4">
        <f>Table39[[#This Row],[Total Contract Hours]]/Table39[[#This Row],[Total Hours Nurse Staffing]]</f>
        <v>2.5581383590499471E-3</v>
      </c>
      <c r="I100" s="3">
        <f>SUM(Table39[[#This Row],[RN Hours]], Table39[[#This Row],[RN Admin Hours]], Table39[[#This Row],[RN DON Hours]])</f>
        <v>77.696666666666658</v>
      </c>
      <c r="J100" s="3">
        <f t="shared" ref="J100:J163" si="6">SUM(M100,P100,S100)</f>
        <v>0</v>
      </c>
      <c r="K100" s="4">
        <f>Table39[[#This Row],[RN Hours Contract (W/ Admin, DON)]]/Table39[[#This Row],[RN Hours (w/ Admin, DON)]]</f>
        <v>0</v>
      </c>
      <c r="L100" s="3">
        <v>66.754333333333335</v>
      </c>
      <c r="M100" s="3">
        <v>0</v>
      </c>
      <c r="N100" s="4">
        <f>Table39[[#This Row],[RN Hours Contract]]/Table39[[#This Row],[RN Hours]]</f>
        <v>0</v>
      </c>
      <c r="O100" s="3">
        <v>5.8590000000000009</v>
      </c>
      <c r="P100" s="3">
        <v>0</v>
      </c>
      <c r="Q100" s="4">
        <f>Table39[[#This Row],[RN Admin Hours Contract]]/Table39[[#This Row],[RN Admin Hours]]</f>
        <v>0</v>
      </c>
      <c r="R100" s="3">
        <v>5.083333333333333</v>
      </c>
      <c r="S100" s="3">
        <v>0</v>
      </c>
      <c r="T100" s="4">
        <f>Table39[[#This Row],[RN DON Hours Contract]]/Table39[[#This Row],[RN DON Hours]]</f>
        <v>0</v>
      </c>
      <c r="U100" s="3">
        <f>SUM(Table39[[#This Row],[LPN Hours]], Table39[[#This Row],[LPN Admin Hours]])</f>
        <v>107.715</v>
      </c>
      <c r="V100" s="3">
        <f>Table39[[#This Row],[LPN Hours Contract]]+Table39[[#This Row],[LPN Admin Hours Contract]]</f>
        <v>0.55833333333333335</v>
      </c>
      <c r="W100" s="4">
        <f t="shared" ref="W100:W163" si="7">V100/U100</f>
        <v>5.1834315864395242E-3</v>
      </c>
      <c r="X100" s="3">
        <v>100.54111111111112</v>
      </c>
      <c r="Y100" s="3">
        <v>0.55833333333333335</v>
      </c>
      <c r="Z100" s="4">
        <f>Table39[[#This Row],[LPN Hours Contract]]/Table39[[#This Row],[LPN Hours]]</f>
        <v>5.5532838971343946E-3</v>
      </c>
      <c r="AA100" s="3">
        <v>7.1738888888888885</v>
      </c>
      <c r="AB100" s="3">
        <v>0</v>
      </c>
      <c r="AC100" s="4">
        <f>Table39[[#This Row],[LPN Admin Hours Contract]]/Table39[[#This Row],[LPN Admin Hours]]</f>
        <v>0</v>
      </c>
      <c r="AD100" s="3">
        <f>SUM(Table39[[#This Row],[CNA Hours]], Table39[[#This Row],[NA in Training Hours]], Table39[[#This Row],[Med Aide/Tech Hours]])</f>
        <v>276.07844444444447</v>
      </c>
      <c r="AE100" s="3">
        <f>SUM(Table39[[#This Row],[CNA Hours Contract]], Table39[[#This Row],[NA in Training Hours Contract]], Table39[[#This Row],[Med Aide/Tech Hours Contract]])</f>
        <v>0.62222222222222223</v>
      </c>
      <c r="AF100" s="4">
        <f>Table39[[#This Row],[CNA/NA/Med Aide Contract Hours]]/Table39[[#This Row],[Total CNA, NA in Training, Med Aide/Tech Hours]]</f>
        <v>2.2537877720744423E-3</v>
      </c>
      <c r="AG100" s="3">
        <v>276.07844444444447</v>
      </c>
      <c r="AH100" s="3">
        <v>0.62222222222222223</v>
      </c>
      <c r="AI100" s="4">
        <f>Table39[[#This Row],[CNA Hours Contract]]/Table39[[#This Row],[CNA Hours]]</f>
        <v>2.2537877720744423E-3</v>
      </c>
      <c r="AJ100" s="3">
        <v>0</v>
      </c>
      <c r="AK100" s="3">
        <v>0</v>
      </c>
      <c r="AL100" s="4">
        <v>0</v>
      </c>
      <c r="AM100" s="3">
        <v>0</v>
      </c>
      <c r="AN100" s="3">
        <v>0</v>
      </c>
      <c r="AO100" s="4">
        <v>0</v>
      </c>
      <c r="AP100" s="1" t="s">
        <v>98</v>
      </c>
      <c r="AQ100" s="1">
        <v>1</v>
      </c>
    </row>
    <row r="101" spans="1:43" x14ac:dyDescent="0.2">
      <c r="A101" s="1" t="s">
        <v>208</v>
      </c>
      <c r="B101" s="1" t="s">
        <v>308</v>
      </c>
      <c r="C101" s="1" t="s">
        <v>419</v>
      </c>
      <c r="D101" s="1" t="s">
        <v>517</v>
      </c>
      <c r="E101" s="3">
        <v>193.75555555555556</v>
      </c>
      <c r="F101" s="3">
        <f t="shared" si="5"/>
        <v>579.24044444444439</v>
      </c>
      <c r="G101" s="3">
        <f>SUM(Table39[[#This Row],[RN Hours Contract (W/ Admin, DON)]], Table39[[#This Row],[LPN Contract Hours (w/ Admin)]], Table39[[#This Row],[CNA/NA/Med Aide Contract Hours]])</f>
        <v>0</v>
      </c>
      <c r="H101" s="4">
        <f>Table39[[#This Row],[Total Contract Hours]]/Table39[[#This Row],[Total Hours Nurse Staffing]]</f>
        <v>0</v>
      </c>
      <c r="I101" s="3">
        <f>SUM(Table39[[#This Row],[RN Hours]], Table39[[#This Row],[RN Admin Hours]], Table39[[#This Row],[RN DON Hours]])</f>
        <v>81.938888888888883</v>
      </c>
      <c r="J101" s="3">
        <f t="shared" si="6"/>
        <v>0</v>
      </c>
      <c r="K101" s="4">
        <f>Table39[[#This Row],[RN Hours Contract (W/ Admin, DON)]]/Table39[[#This Row],[RN Hours (w/ Admin, DON)]]</f>
        <v>0</v>
      </c>
      <c r="L101" s="3">
        <v>19.486111111111111</v>
      </c>
      <c r="M101" s="3">
        <v>0</v>
      </c>
      <c r="N101" s="4">
        <f>Table39[[#This Row],[RN Hours Contract]]/Table39[[#This Row],[RN Hours]]</f>
        <v>0</v>
      </c>
      <c r="O101" s="3">
        <v>57.208333333333336</v>
      </c>
      <c r="P101" s="3">
        <v>0</v>
      </c>
      <c r="Q101" s="4">
        <f>Table39[[#This Row],[RN Admin Hours Contract]]/Table39[[#This Row],[RN Admin Hours]]</f>
        <v>0</v>
      </c>
      <c r="R101" s="3">
        <v>5.2444444444444445</v>
      </c>
      <c r="S101" s="3">
        <v>0</v>
      </c>
      <c r="T101" s="4">
        <f>Table39[[#This Row],[RN DON Hours Contract]]/Table39[[#This Row],[RN DON Hours]]</f>
        <v>0</v>
      </c>
      <c r="U101" s="3">
        <f>SUM(Table39[[#This Row],[LPN Hours]], Table39[[#This Row],[LPN Admin Hours]])</f>
        <v>154.96966666666668</v>
      </c>
      <c r="V101" s="3">
        <f>Table39[[#This Row],[LPN Hours Contract]]+Table39[[#This Row],[LPN Admin Hours Contract]]</f>
        <v>0</v>
      </c>
      <c r="W101" s="4">
        <f t="shared" si="7"/>
        <v>0</v>
      </c>
      <c r="X101" s="3">
        <v>154.96966666666668</v>
      </c>
      <c r="Y101" s="3">
        <v>0</v>
      </c>
      <c r="Z101" s="4">
        <f>Table39[[#This Row],[LPN Hours Contract]]/Table39[[#This Row],[LPN Hours]]</f>
        <v>0</v>
      </c>
      <c r="AA101" s="3">
        <v>0</v>
      </c>
      <c r="AB101" s="3">
        <v>0</v>
      </c>
      <c r="AC101" s="4">
        <v>0</v>
      </c>
      <c r="AD101" s="3">
        <f>SUM(Table39[[#This Row],[CNA Hours]], Table39[[#This Row],[NA in Training Hours]], Table39[[#This Row],[Med Aide/Tech Hours]])</f>
        <v>342.3318888888889</v>
      </c>
      <c r="AE101" s="3">
        <f>SUM(Table39[[#This Row],[CNA Hours Contract]], Table39[[#This Row],[NA in Training Hours Contract]], Table39[[#This Row],[Med Aide/Tech Hours Contract]])</f>
        <v>0</v>
      </c>
      <c r="AF101" s="4">
        <f>Table39[[#This Row],[CNA/NA/Med Aide Contract Hours]]/Table39[[#This Row],[Total CNA, NA in Training, Med Aide/Tech Hours]]</f>
        <v>0</v>
      </c>
      <c r="AG101" s="3">
        <v>342.3318888888889</v>
      </c>
      <c r="AH101" s="3">
        <v>0</v>
      </c>
      <c r="AI101" s="4">
        <f>Table39[[#This Row],[CNA Hours Contract]]/Table39[[#This Row],[CNA Hours]]</f>
        <v>0</v>
      </c>
      <c r="AJ101" s="3">
        <v>0</v>
      </c>
      <c r="AK101" s="3">
        <v>0</v>
      </c>
      <c r="AL101" s="4">
        <v>0</v>
      </c>
      <c r="AM101" s="3">
        <v>0</v>
      </c>
      <c r="AN101" s="3">
        <v>0</v>
      </c>
      <c r="AO101" s="4">
        <v>0</v>
      </c>
      <c r="AP101" s="1" t="s">
        <v>99</v>
      </c>
      <c r="AQ101" s="1">
        <v>1</v>
      </c>
    </row>
    <row r="102" spans="1:43" x14ac:dyDescent="0.2">
      <c r="A102" s="1" t="s">
        <v>208</v>
      </c>
      <c r="B102" s="1" t="s">
        <v>309</v>
      </c>
      <c r="C102" s="1" t="s">
        <v>432</v>
      </c>
      <c r="D102" s="1" t="s">
        <v>516</v>
      </c>
      <c r="E102" s="3">
        <v>79.5</v>
      </c>
      <c r="F102" s="3">
        <f t="shared" si="5"/>
        <v>288.48333333333335</v>
      </c>
      <c r="G102" s="3">
        <f>SUM(Table39[[#This Row],[RN Hours Contract (W/ Admin, DON)]], Table39[[#This Row],[LPN Contract Hours (w/ Admin)]], Table39[[#This Row],[CNA/NA/Med Aide Contract Hours]])</f>
        <v>0</v>
      </c>
      <c r="H102" s="4">
        <f>Table39[[#This Row],[Total Contract Hours]]/Table39[[#This Row],[Total Hours Nurse Staffing]]</f>
        <v>0</v>
      </c>
      <c r="I102" s="3">
        <f>SUM(Table39[[#This Row],[RN Hours]], Table39[[#This Row],[RN Admin Hours]], Table39[[#This Row],[RN DON Hours]])</f>
        <v>36.788888888888891</v>
      </c>
      <c r="J102" s="3">
        <f t="shared" si="6"/>
        <v>0</v>
      </c>
      <c r="K102" s="4">
        <f>Table39[[#This Row],[RN Hours Contract (W/ Admin, DON)]]/Table39[[#This Row],[RN Hours (w/ Admin, DON)]]</f>
        <v>0</v>
      </c>
      <c r="L102" s="3">
        <v>26.675000000000001</v>
      </c>
      <c r="M102" s="3">
        <v>0</v>
      </c>
      <c r="N102" s="4">
        <f>Table39[[#This Row],[RN Hours Contract]]/Table39[[#This Row],[RN Hours]]</f>
        <v>0</v>
      </c>
      <c r="O102" s="3">
        <v>4.8638888888888889</v>
      </c>
      <c r="P102" s="3">
        <v>0</v>
      </c>
      <c r="Q102" s="4">
        <f>Table39[[#This Row],[RN Admin Hours Contract]]/Table39[[#This Row],[RN Admin Hours]]</f>
        <v>0</v>
      </c>
      <c r="R102" s="3">
        <v>5.25</v>
      </c>
      <c r="S102" s="3">
        <v>0</v>
      </c>
      <c r="T102" s="4">
        <f>Table39[[#This Row],[RN DON Hours Contract]]/Table39[[#This Row],[RN DON Hours]]</f>
        <v>0</v>
      </c>
      <c r="U102" s="3">
        <f>SUM(Table39[[#This Row],[LPN Hours]], Table39[[#This Row],[LPN Admin Hours]])</f>
        <v>77.652777777777786</v>
      </c>
      <c r="V102" s="3">
        <f>Table39[[#This Row],[LPN Hours Contract]]+Table39[[#This Row],[LPN Admin Hours Contract]]</f>
        <v>0</v>
      </c>
      <c r="W102" s="4">
        <f t="shared" si="7"/>
        <v>0</v>
      </c>
      <c r="X102" s="3">
        <v>69.397222222222226</v>
      </c>
      <c r="Y102" s="3">
        <v>0</v>
      </c>
      <c r="Z102" s="4">
        <f>Table39[[#This Row],[LPN Hours Contract]]/Table39[[#This Row],[LPN Hours]]</f>
        <v>0</v>
      </c>
      <c r="AA102" s="3">
        <v>8.2555555555555564</v>
      </c>
      <c r="AB102" s="3">
        <v>0</v>
      </c>
      <c r="AC102" s="4">
        <f>Table39[[#This Row],[LPN Admin Hours Contract]]/Table39[[#This Row],[LPN Admin Hours]]</f>
        <v>0</v>
      </c>
      <c r="AD102" s="3">
        <f>SUM(Table39[[#This Row],[CNA Hours]], Table39[[#This Row],[NA in Training Hours]], Table39[[#This Row],[Med Aide/Tech Hours]])</f>
        <v>174.04166666666666</v>
      </c>
      <c r="AE102" s="3">
        <f>SUM(Table39[[#This Row],[CNA Hours Contract]], Table39[[#This Row],[NA in Training Hours Contract]], Table39[[#This Row],[Med Aide/Tech Hours Contract]])</f>
        <v>0</v>
      </c>
      <c r="AF102" s="4">
        <f>Table39[[#This Row],[CNA/NA/Med Aide Contract Hours]]/Table39[[#This Row],[Total CNA, NA in Training, Med Aide/Tech Hours]]</f>
        <v>0</v>
      </c>
      <c r="AG102" s="3">
        <v>174.04166666666666</v>
      </c>
      <c r="AH102" s="3">
        <v>0</v>
      </c>
      <c r="AI102" s="4">
        <f>Table39[[#This Row],[CNA Hours Contract]]/Table39[[#This Row],[CNA Hours]]</f>
        <v>0</v>
      </c>
      <c r="AJ102" s="3">
        <v>0</v>
      </c>
      <c r="AK102" s="3">
        <v>0</v>
      </c>
      <c r="AL102" s="4">
        <v>0</v>
      </c>
      <c r="AM102" s="3">
        <v>0</v>
      </c>
      <c r="AN102" s="3">
        <v>0</v>
      </c>
      <c r="AO102" s="4">
        <v>0</v>
      </c>
      <c r="AP102" s="1" t="s">
        <v>100</v>
      </c>
      <c r="AQ102" s="1">
        <v>1</v>
      </c>
    </row>
    <row r="103" spans="1:43" x14ac:dyDescent="0.2">
      <c r="A103" s="1" t="s">
        <v>208</v>
      </c>
      <c r="B103" s="1" t="s">
        <v>310</v>
      </c>
      <c r="C103" s="1" t="s">
        <v>447</v>
      </c>
      <c r="D103" s="1" t="s">
        <v>517</v>
      </c>
      <c r="E103" s="3">
        <v>44.255555555555553</v>
      </c>
      <c r="F103" s="3">
        <f t="shared" si="5"/>
        <v>289.15555555555557</v>
      </c>
      <c r="G103" s="3">
        <f>SUM(Table39[[#This Row],[RN Hours Contract (W/ Admin, DON)]], Table39[[#This Row],[LPN Contract Hours (w/ Admin)]], Table39[[#This Row],[CNA/NA/Med Aide Contract Hours]])</f>
        <v>0</v>
      </c>
      <c r="H103" s="4">
        <f>Table39[[#This Row],[Total Contract Hours]]/Table39[[#This Row],[Total Hours Nurse Staffing]]</f>
        <v>0</v>
      </c>
      <c r="I103" s="3">
        <f>SUM(Table39[[#This Row],[RN Hours]], Table39[[#This Row],[RN Admin Hours]], Table39[[#This Row],[RN DON Hours]])</f>
        <v>81.133333333333326</v>
      </c>
      <c r="J103" s="3">
        <f t="shared" si="6"/>
        <v>0</v>
      </c>
      <c r="K103" s="4">
        <f>Table39[[#This Row],[RN Hours Contract (W/ Admin, DON)]]/Table39[[#This Row],[RN Hours (w/ Admin, DON)]]</f>
        <v>0</v>
      </c>
      <c r="L103" s="3">
        <v>55.93333333333333</v>
      </c>
      <c r="M103" s="3">
        <v>0</v>
      </c>
      <c r="N103" s="4">
        <f>Table39[[#This Row],[RN Hours Contract]]/Table39[[#This Row],[RN Hours]]</f>
        <v>0</v>
      </c>
      <c r="O103" s="3">
        <v>21.616666666666667</v>
      </c>
      <c r="P103" s="3">
        <v>0</v>
      </c>
      <c r="Q103" s="4">
        <f>Table39[[#This Row],[RN Admin Hours Contract]]/Table39[[#This Row],[RN Admin Hours]]</f>
        <v>0</v>
      </c>
      <c r="R103" s="3">
        <v>3.5833333333333335</v>
      </c>
      <c r="S103" s="3">
        <v>0</v>
      </c>
      <c r="T103" s="4">
        <f>Table39[[#This Row],[RN DON Hours Contract]]/Table39[[#This Row],[RN DON Hours]]</f>
        <v>0</v>
      </c>
      <c r="U103" s="3">
        <f>SUM(Table39[[#This Row],[LPN Hours]], Table39[[#This Row],[LPN Admin Hours]])</f>
        <v>23.083333333333336</v>
      </c>
      <c r="V103" s="3">
        <f>Table39[[#This Row],[LPN Hours Contract]]+Table39[[#This Row],[LPN Admin Hours Contract]]</f>
        <v>0</v>
      </c>
      <c r="W103" s="4">
        <f t="shared" si="7"/>
        <v>0</v>
      </c>
      <c r="X103" s="3">
        <v>17.808333333333334</v>
      </c>
      <c r="Y103" s="3">
        <v>0</v>
      </c>
      <c r="Z103" s="4">
        <f>Table39[[#This Row],[LPN Hours Contract]]/Table39[[#This Row],[LPN Hours]]</f>
        <v>0</v>
      </c>
      <c r="AA103" s="3">
        <v>5.2750000000000004</v>
      </c>
      <c r="AB103" s="3">
        <v>0</v>
      </c>
      <c r="AC103" s="4">
        <f>Table39[[#This Row],[LPN Admin Hours Contract]]/Table39[[#This Row],[LPN Admin Hours]]</f>
        <v>0</v>
      </c>
      <c r="AD103" s="3">
        <f>SUM(Table39[[#This Row],[CNA Hours]], Table39[[#This Row],[NA in Training Hours]], Table39[[#This Row],[Med Aide/Tech Hours]])</f>
        <v>184.9388888888889</v>
      </c>
      <c r="AE103" s="3">
        <f>SUM(Table39[[#This Row],[CNA Hours Contract]], Table39[[#This Row],[NA in Training Hours Contract]], Table39[[#This Row],[Med Aide/Tech Hours Contract]])</f>
        <v>0</v>
      </c>
      <c r="AF103" s="4">
        <f>Table39[[#This Row],[CNA/NA/Med Aide Contract Hours]]/Table39[[#This Row],[Total CNA, NA in Training, Med Aide/Tech Hours]]</f>
        <v>0</v>
      </c>
      <c r="AG103" s="3">
        <v>184.9388888888889</v>
      </c>
      <c r="AH103" s="3">
        <v>0</v>
      </c>
      <c r="AI103" s="4">
        <f>Table39[[#This Row],[CNA Hours Contract]]/Table39[[#This Row],[CNA Hours]]</f>
        <v>0</v>
      </c>
      <c r="AJ103" s="3">
        <v>0</v>
      </c>
      <c r="AK103" s="3">
        <v>0</v>
      </c>
      <c r="AL103" s="4">
        <v>0</v>
      </c>
      <c r="AM103" s="3">
        <v>0</v>
      </c>
      <c r="AN103" s="3">
        <v>0</v>
      </c>
      <c r="AO103" s="4">
        <v>0</v>
      </c>
      <c r="AP103" s="1" t="s">
        <v>101</v>
      </c>
      <c r="AQ103" s="1">
        <v>1</v>
      </c>
    </row>
    <row r="104" spans="1:43" x14ac:dyDescent="0.2">
      <c r="A104" s="1" t="s">
        <v>208</v>
      </c>
      <c r="B104" s="1" t="s">
        <v>311</v>
      </c>
      <c r="C104" s="1" t="s">
        <v>478</v>
      </c>
      <c r="D104" s="1" t="s">
        <v>519</v>
      </c>
      <c r="E104" s="3">
        <v>51.455555555555556</v>
      </c>
      <c r="F104" s="3">
        <f t="shared" si="5"/>
        <v>197.56322222222224</v>
      </c>
      <c r="G104" s="3">
        <f>SUM(Table39[[#This Row],[RN Hours Contract (W/ Admin, DON)]], Table39[[#This Row],[LPN Contract Hours (w/ Admin)]], Table39[[#This Row],[CNA/NA/Med Aide Contract Hours]])</f>
        <v>0</v>
      </c>
      <c r="H104" s="4">
        <f>Table39[[#This Row],[Total Contract Hours]]/Table39[[#This Row],[Total Hours Nurse Staffing]]</f>
        <v>0</v>
      </c>
      <c r="I104" s="3">
        <f>SUM(Table39[[#This Row],[RN Hours]], Table39[[#This Row],[RN Admin Hours]], Table39[[#This Row],[RN DON Hours]])</f>
        <v>43.766333333333336</v>
      </c>
      <c r="J104" s="3">
        <f t="shared" si="6"/>
        <v>0</v>
      </c>
      <c r="K104" s="4">
        <f>Table39[[#This Row],[RN Hours Contract (W/ Admin, DON)]]/Table39[[#This Row],[RN Hours (w/ Admin, DON)]]</f>
        <v>0</v>
      </c>
      <c r="L104" s="3">
        <v>28.266333333333332</v>
      </c>
      <c r="M104" s="3">
        <v>0</v>
      </c>
      <c r="N104" s="4">
        <f>Table39[[#This Row],[RN Hours Contract]]/Table39[[#This Row],[RN Hours]]</f>
        <v>0</v>
      </c>
      <c r="O104" s="3">
        <v>10.572222222222223</v>
      </c>
      <c r="P104" s="3">
        <v>0</v>
      </c>
      <c r="Q104" s="4">
        <f>Table39[[#This Row],[RN Admin Hours Contract]]/Table39[[#This Row],[RN Admin Hours]]</f>
        <v>0</v>
      </c>
      <c r="R104" s="3">
        <v>4.927777777777778</v>
      </c>
      <c r="S104" s="3">
        <v>0</v>
      </c>
      <c r="T104" s="4">
        <f>Table39[[#This Row],[RN DON Hours Contract]]/Table39[[#This Row],[RN DON Hours]]</f>
        <v>0</v>
      </c>
      <c r="U104" s="3">
        <f>SUM(Table39[[#This Row],[LPN Hours]], Table39[[#This Row],[LPN Admin Hours]])</f>
        <v>39.219777777777779</v>
      </c>
      <c r="V104" s="3">
        <f>Table39[[#This Row],[LPN Hours Contract]]+Table39[[#This Row],[LPN Admin Hours Contract]]</f>
        <v>0</v>
      </c>
      <c r="W104" s="4">
        <f t="shared" si="7"/>
        <v>0</v>
      </c>
      <c r="X104" s="3">
        <v>39.219777777777779</v>
      </c>
      <c r="Y104" s="3">
        <v>0</v>
      </c>
      <c r="Z104" s="4">
        <f>Table39[[#This Row],[LPN Hours Contract]]/Table39[[#This Row],[LPN Hours]]</f>
        <v>0</v>
      </c>
      <c r="AA104" s="3">
        <v>0</v>
      </c>
      <c r="AB104" s="3">
        <v>0</v>
      </c>
      <c r="AC104" s="4">
        <v>0</v>
      </c>
      <c r="AD104" s="3">
        <f>SUM(Table39[[#This Row],[CNA Hours]], Table39[[#This Row],[NA in Training Hours]], Table39[[#This Row],[Med Aide/Tech Hours]])</f>
        <v>114.57711111111112</v>
      </c>
      <c r="AE104" s="3">
        <f>SUM(Table39[[#This Row],[CNA Hours Contract]], Table39[[#This Row],[NA in Training Hours Contract]], Table39[[#This Row],[Med Aide/Tech Hours Contract]])</f>
        <v>0</v>
      </c>
      <c r="AF104" s="4">
        <f>Table39[[#This Row],[CNA/NA/Med Aide Contract Hours]]/Table39[[#This Row],[Total CNA, NA in Training, Med Aide/Tech Hours]]</f>
        <v>0</v>
      </c>
      <c r="AG104" s="3">
        <v>114.57711111111112</v>
      </c>
      <c r="AH104" s="3">
        <v>0</v>
      </c>
      <c r="AI104" s="4">
        <f>Table39[[#This Row],[CNA Hours Contract]]/Table39[[#This Row],[CNA Hours]]</f>
        <v>0</v>
      </c>
      <c r="AJ104" s="3">
        <v>0</v>
      </c>
      <c r="AK104" s="3">
        <v>0</v>
      </c>
      <c r="AL104" s="4">
        <v>0</v>
      </c>
      <c r="AM104" s="3">
        <v>0</v>
      </c>
      <c r="AN104" s="3">
        <v>0</v>
      </c>
      <c r="AO104" s="4">
        <v>0</v>
      </c>
      <c r="AP104" s="1" t="s">
        <v>102</v>
      </c>
      <c r="AQ104" s="1">
        <v>1</v>
      </c>
    </row>
    <row r="105" spans="1:43" x14ac:dyDescent="0.2">
      <c r="A105" s="1" t="s">
        <v>208</v>
      </c>
      <c r="B105" s="1" t="s">
        <v>312</v>
      </c>
      <c r="C105" s="1" t="s">
        <v>487</v>
      </c>
      <c r="D105" s="1" t="s">
        <v>519</v>
      </c>
      <c r="E105" s="3">
        <v>56.555555555555557</v>
      </c>
      <c r="F105" s="3">
        <f t="shared" si="5"/>
        <v>278.47444444444443</v>
      </c>
      <c r="G105" s="3">
        <f>SUM(Table39[[#This Row],[RN Hours Contract (W/ Admin, DON)]], Table39[[#This Row],[LPN Contract Hours (w/ Admin)]], Table39[[#This Row],[CNA/NA/Med Aide Contract Hours]])</f>
        <v>9.0299999999999994</v>
      </c>
      <c r="H105" s="4">
        <f>Table39[[#This Row],[Total Contract Hours]]/Table39[[#This Row],[Total Hours Nurse Staffing]]</f>
        <v>3.242667390185415E-2</v>
      </c>
      <c r="I105" s="3">
        <f>SUM(Table39[[#This Row],[RN Hours]], Table39[[#This Row],[RN Admin Hours]], Table39[[#This Row],[RN DON Hours]])</f>
        <v>61.346666666666664</v>
      </c>
      <c r="J105" s="3">
        <f t="shared" si="6"/>
        <v>2.777222222222222</v>
      </c>
      <c r="K105" s="4">
        <f>Table39[[#This Row],[RN Hours Contract (W/ Admin, DON)]]/Table39[[#This Row],[RN Hours (w/ Admin, DON)]]</f>
        <v>4.5270955589364628E-2</v>
      </c>
      <c r="L105" s="3">
        <v>45.594444444444441</v>
      </c>
      <c r="M105" s="3">
        <v>1.4916666666666667</v>
      </c>
      <c r="N105" s="4">
        <f>Table39[[#This Row],[RN Hours Contract]]/Table39[[#This Row],[RN Hours]]</f>
        <v>3.2715974168392836E-2</v>
      </c>
      <c r="O105" s="3">
        <v>10.863333333333333</v>
      </c>
      <c r="P105" s="3">
        <v>1.2855555555555556</v>
      </c>
      <c r="Q105" s="4">
        <f>Table39[[#This Row],[RN Admin Hours Contract]]/Table39[[#This Row],[RN Admin Hours]]</f>
        <v>0.11833895878081212</v>
      </c>
      <c r="R105" s="3">
        <v>4.8888888888888893</v>
      </c>
      <c r="S105" s="3">
        <v>0</v>
      </c>
      <c r="T105" s="4">
        <f>Table39[[#This Row],[RN DON Hours Contract]]/Table39[[#This Row],[RN DON Hours]]</f>
        <v>0</v>
      </c>
      <c r="U105" s="3">
        <f>SUM(Table39[[#This Row],[LPN Hours]], Table39[[#This Row],[LPN Admin Hours]])</f>
        <v>32.674999999999997</v>
      </c>
      <c r="V105" s="3">
        <f>Table39[[#This Row],[LPN Hours Contract]]+Table39[[#This Row],[LPN Admin Hours Contract]]</f>
        <v>0.66388888888888886</v>
      </c>
      <c r="W105" s="4">
        <f t="shared" si="7"/>
        <v>2.0317946102184816E-2</v>
      </c>
      <c r="X105" s="3">
        <v>32.541666666666664</v>
      </c>
      <c r="Y105" s="3">
        <v>0.66388888888888886</v>
      </c>
      <c r="Z105" s="4">
        <f>Table39[[#This Row],[LPN Hours Contract]]/Table39[[#This Row],[LPN Hours]]</f>
        <v>2.0401195049082374E-2</v>
      </c>
      <c r="AA105" s="3">
        <v>0.13333333333333333</v>
      </c>
      <c r="AB105" s="3">
        <v>0</v>
      </c>
      <c r="AC105" s="4">
        <f>Table39[[#This Row],[LPN Admin Hours Contract]]/Table39[[#This Row],[LPN Admin Hours]]</f>
        <v>0</v>
      </c>
      <c r="AD105" s="3">
        <f>SUM(Table39[[#This Row],[CNA Hours]], Table39[[#This Row],[NA in Training Hours]], Table39[[#This Row],[Med Aide/Tech Hours]])</f>
        <v>184.45277777777778</v>
      </c>
      <c r="AE105" s="3">
        <f>SUM(Table39[[#This Row],[CNA Hours Contract]], Table39[[#This Row],[NA in Training Hours Contract]], Table39[[#This Row],[Med Aide/Tech Hours Contract]])</f>
        <v>5.5888888888888886</v>
      </c>
      <c r="AF105" s="4">
        <f>Table39[[#This Row],[CNA/NA/Med Aide Contract Hours]]/Table39[[#This Row],[Total CNA, NA in Training, Med Aide/Tech Hours]]</f>
        <v>3.029983585078987E-2</v>
      </c>
      <c r="AG105" s="3">
        <v>184.45277777777778</v>
      </c>
      <c r="AH105" s="3">
        <v>5.5888888888888886</v>
      </c>
      <c r="AI105" s="4">
        <f>Table39[[#This Row],[CNA Hours Contract]]/Table39[[#This Row],[CNA Hours]]</f>
        <v>3.029983585078987E-2</v>
      </c>
      <c r="AJ105" s="3">
        <v>0</v>
      </c>
      <c r="AK105" s="3">
        <v>0</v>
      </c>
      <c r="AL105" s="4">
        <v>0</v>
      </c>
      <c r="AM105" s="3">
        <v>0</v>
      </c>
      <c r="AN105" s="3">
        <v>0</v>
      </c>
      <c r="AO105" s="4">
        <v>0</v>
      </c>
      <c r="AP105" s="1" t="s">
        <v>103</v>
      </c>
      <c r="AQ105" s="1">
        <v>1</v>
      </c>
    </row>
    <row r="106" spans="1:43" x14ac:dyDescent="0.2">
      <c r="A106" s="1" t="s">
        <v>208</v>
      </c>
      <c r="B106" s="1" t="s">
        <v>313</v>
      </c>
      <c r="C106" s="1" t="s">
        <v>437</v>
      </c>
      <c r="D106" s="1" t="s">
        <v>516</v>
      </c>
      <c r="E106" s="3">
        <v>77.011111111111106</v>
      </c>
      <c r="F106" s="3">
        <f t="shared" si="5"/>
        <v>334.4616666666667</v>
      </c>
      <c r="G106" s="3">
        <f>SUM(Table39[[#This Row],[RN Hours Contract (W/ Admin, DON)]], Table39[[#This Row],[LPN Contract Hours (w/ Admin)]], Table39[[#This Row],[CNA/NA/Med Aide Contract Hours]])</f>
        <v>0.8</v>
      </c>
      <c r="H106" s="4">
        <f>Table39[[#This Row],[Total Contract Hours]]/Table39[[#This Row],[Total Hours Nurse Staffing]]</f>
        <v>2.391903406967415E-3</v>
      </c>
      <c r="I106" s="3">
        <f>SUM(Table39[[#This Row],[RN Hours]], Table39[[#This Row],[RN Admin Hours]], Table39[[#This Row],[RN DON Hours]])</f>
        <v>46.998888888888885</v>
      </c>
      <c r="J106" s="3">
        <f t="shared" si="6"/>
        <v>0.8</v>
      </c>
      <c r="K106" s="4">
        <f>Table39[[#This Row],[RN Hours Contract (W/ Admin, DON)]]/Table39[[#This Row],[RN Hours (w/ Admin, DON)]]</f>
        <v>1.7021678999503537E-2</v>
      </c>
      <c r="L106" s="3">
        <v>30.954444444444444</v>
      </c>
      <c r="M106" s="3">
        <v>0</v>
      </c>
      <c r="N106" s="4">
        <f>Table39[[#This Row],[RN Hours Contract]]/Table39[[#This Row],[RN Hours]]</f>
        <v>0</v>
      </c>
      <c r="O106" s="3">
        <v>10.877777777777778</v>
      </c>
      <c r="P106" s="3">
        <v>0.8</v>
      </c>
      <c r="Q106" s="4">
        <f>Table39[[#This Row],[RN Admin Hours Contract]]/Table39[[#This Row],[RN Admin Hours]]</f>
        <v>7.3544433094994893E-2</v>
      </c>
      <c r="R106" s="3">
        <v>5.166666666666667</v>
      </c>
      <c r="S106" s="3">
        <v>0</v>
      </c>
      <c r="T106" s="4">
        <f>Table39[[#This Row],[RN DON Hours Contract]]/Table39[[#This Row],[RN DON Hours]]</f>
        <v>0</v>
      </c>
      <c r="U106" s="3">
        <f>SUM(Table39[[#This Row],[LPN Hours]], Table39[[#This Row],[LPN Admin Hours]])</f>
        <v>66.373888888888885</v>
      </c>
      <c r="V106" s="3">
        <f>Table39[[#This Row],[LPN Hours Contract]]+Table39[[#This Row],[LPN Admin Hours Contract]]</f>
        <v>0</v>
      </c>
      <c r="W106" s="4">
        <f t="shared" si="7"/>
        <v>0</v>
      </c>
      <c r="X106" s="3">
        <v>66.373888888888885</v>
      </c>
      <c r="Y106" s="3">
        <v>0</v>
      </c>
      <c r="Z106" s="4">
        <f>Table39[[#This Row],[LPN Hours Contract]]/Table39[[#This Row],[LPN Hours]]</f>
        <v>0</v>
      </c>
      <c r="AA106" s="3">
        <v>0</v>
      </c>
      <c r="AB106" s="3">
        <v>0</v>
      </c>
      <c r="AC106" s="4">
        <v>0</v>
      </c>
      <c r="AD106" s="3">
        <f>SUM(Table39[[#This Row],[CNA Hours]], Table39[[#This Row],[NA in Training Hours]], Table39[[#This Row],[Med Aide/Tech Hours]])</f>
        <v>221.0888888888889</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221.0888888888889</v>
      </c>
      <c r="AH106" s="3">
        <v>0</v>
      </c>
      <c r="AI106" s="4">
        <f>Table39[[#This Row],[CNA Hours Contract]]/Table39[[#This Row],[CNA Hours]]</f>
        <v>0</v>
      </c>
      <c r="AJ106" s="3">
        <v>0</v>
      </c>
      <c r="AK106" s="3">
        <v>0</v>
      </c>
      <c r="AL106" s="4">
        <v>0</v>
      </c>
      <c r="AM106" s="3">
        <v>0</v>
      </c>
      <c r="AN106" s="3">
        <v>0</v>
      </c>
      <c r="AO106" s="4">
        <v>0</v>
      </c>
      <c r="AP106" s="1" t="s">
        <v>104</v>
      </c>
      <c r="AQ106" s="1">
        <v>1</v>
      </c>
    </row>
    <row r="107" spans="1:43" x14ac:dyDescent="0.2">
      <c r="A107" s="1" t="s">
        <v>208</v>
      </c>
      <c r="B107" s="1" t="s">
        <v>314</v>
      </c>
      <c r="C107" s="1" t="s">
        <v>442</v>
      </c>
      <c r="D107" s="1" t="s">
        <v>520</v>
      </c>
      <c r="E107" s="3">
        <v>76.177777777777777</v>
      </c>
      <c r="F107" s="3">
        <f t="shared" si="5"/>
        <v>284.07733333333334</v>
      </c>
      <c r="G107" s="3">
        <f>SUM(Table39[[#This Row],[RN Hours Contract (W/ Admin, DON)]], Table39[[#This Row],[LPN Contract Hours (w/ Admin)]], Table39[[#This Row],[CNA/NA/Med Aide Contract Hours]])</f>
        <v>1.1495555555555557</v>
      </c>
      <c r="H107" s="4">
        <f>Table39[[#This Row],[Total Contract Hours]]/Table39[[#This Row],[Total Hours Nurse Staffing]]</f>
        <v>4.0466289304633791E-3</v>
      </c>
      <c r="I107" s="3">
        <f>SUM(Table39[[#This Row],[RN Hours]], Table39[[#This Row],[RN Admin Hours]], Table39[[#This Row],[RN DON Hours]])</f>
        <v>47.19166666666667</v>
      </c>
      <c r="J107" s="3">
        <f t="shared" si="6"/>
        <v>0.28888888888888886</v>
      </c>
      <c r="K107" s="4">
        <f>Table39[[#This Row],[RN Hours Contract (W/ Admin, DON)]]/Table39[[#This Row],[RN Hours (w/ Admin, DON)]]</f>
        <v>6.1216080993584075E-3</v>
      </c>
      <c r="L107" s="3">
        <v>19.255555555555556</v>
      </c>
      <c r="M107" s="3">
        <v>0.28888888888888886</v>
      </c>
      <c r="N107" s="4">
        <f>Table39[[#This Row],[RN Hours Contract]]/Table39[[#This Row],[RN Hours]]</f>
        <v>1.5002885170225041E-2</v>
      </c>
      <c r="O107" s="3">
        <v>18.513888888888889</v>
      </c>
      <c r="P107" s="3">
        <v>0</v>
      </c>
      <c r="Q107" s="4">
        <f>Table39[[#This Row],[RN Admin Hours Contract]]/Table39[[#This Row],[RN Admin Hours]]</f>
        <v>0</v>
      </c>
      <c r="R107" s="3">
        <v>9.4222222222222225</v>
      </c>
      <c r="S107" s="3">
        <v>0</v>
      </c>
      <c r="T107" s="4">
        <f>Table39[[#This Row],[RN DON Hours Contract]]/Table39[[#This Row],[RN DON Hours]]</f>
        <v>0</v>
      </c>
      <c r="U107" s="3">
        <f>SUM(Table39[[#This Row],[LPN Hours]], Table39[[#This Row],[LPN Admin Hours]])</f>
        <v>63.037666666666674</v>
      </c>
      <c r="V107" s="3">
        <f>Table39[[#This Row],[LPN Hours Contract]]+Table39[[#This Row],[LPN Admin Hours Contract]]</f>
        <v>0.5765555555555556</v>
      </c>
      <c r="W107" s="4">
        <f t="shared" si="7"/>
        <v>9.1462071177902445E-3</v>
      </c>
      <c r="X107" s="3">
        <v>63.037666666666674</v>
      </c>
      <c r="Y107" s="3">
        <v>0.5765555555555556</v>
      </c>
      <c r="Z107" s="4">
        <f>Table39[[#This Row],[LPN Hours Contract]]/Table39[[#This Row],[LPN Hours]]</f>
        <v>9.1462071177902445E-3</v>
      </c>
      <c r="AA107" s="3">
        <v>0</v>
      </c>
      <c r="AB107" s="3">
        <v>0</v>
      </c>
      <c r="AC107" s="4">
        <v>0</v>
      </c>
      <c r="AD107" s="3">
        <f>SUM(Table39[[#This Row],[CNA Hours]], Table39[[#This Row],[NA in Training Hours]], Table39[[#This Row],[Med Aide/Tech Hours]])</f>
        <v>173.84799999999998</v>
      </c>
      <c r="AE107" s="3">
        <f>SUM(Table39[[#This Row],[CNA Hours Contract]], Table39[[#This Row],[NA in Training Hours Contract]], Table39[[#This Row],[Med Aide/Tech Hours Contract]])</f>
        <v>0.28411111111111109</v>
      </c>
      <c r="AF107" s="4">
        <f>Table39[[#This Row],[CNA/NA/Med Aide Contract Hours]]/Table39[[#This Row],[Total CNA, NA in Training, Med Aide/Tech Hours]]</f>
        <v>1.6342500984257002E-3</v>
      </c>
      <c r="AG107" s="3">
        <v>173.84799999999998</v>
      </c>
      <c r="AH107" s="3">
        <v>0.28411111111111109</v>
      </c>
      <c r="AI107" s="4">
        <f>Table39[[#This Row],[CNA Hours Contract]]/Table39[[#This Row],[CNA Hours]]</f>
        <v>1.6342500984257002E-3</v>
      </c>
      <c r="AJ107" s="3">
        <v>0</v>
      </c>
      <c r="AK107" s="3">
        <v>0</v>
      </c>
      <c r="AL107" s="4">
        <v>0</v>
      </c>
      <c r="AM107" s="3">
        <v>0</v>
      </c>
      <c r="AN107" s="3">
        <v>0</v>
      </c>
      <c r="AO107" s="4">
        <v>0</v>
      </c>
      <c r="AP107" s="1" t="s">
        <v>105</v>
      </c>
      <c r="AQ107" s="1">
        <v>1</v>
      </c>
    </row>
    <row r="108" spans="1:43" x14ac:dyDescent="0.2">
      <c r="A108" s="1" t="s">
        <v>208</v>
      </c>
      <c r="B108" s="1" t="s">
        <v>315</v>
      </c>
      <c r="C108" s="1" t="s">
        <v>443</v>
      </c>
      <c r="D108" s="1" t="s">
        <v>519</v>
      </c>
      <c r="E108" s="3">
        <v>77.900000000000006</v>
      </c>
      <c r="F108" s="3">
        <f t="shared" si="5"/>
        <v>285.81111111111113</v>
      </c>
      <c r="G108" s="3">
        <f>SUM(Table39[[#This Row],[RN Hours Contract (W/ Admin, DON)]], Table39[[#This Row],[LPN Contract Hours (w/ Admin)]], Table39[[#This Row],[CNA/NA/Med Aide Contract Hours]])</f>
        <v>0</v>
      </c>
      <c r="H108" s="4">
        <f>Table39[[#This Row],[Total Contract Hours]]/Table39[[#This Row],[Total Hours Nurse Staffing]]</f>
        <v>0</v>
      </c>
      <c r="I108" s="3">
        <f>SUM(Table39[[#This Row],[RN Hours]], Table39[[#This Row],[RN Admin Hours]], Table39[[#This Row],[RN DON Hours]])</f>
        <v>49.361111111111114</v>
      </c>
      <c r="J108" s="3">
        <f t="shared" si="6"/>
        <v>0</v>
      </c>
      <c r="K108" s="4">
        <f>Table39[[#This Row],[RN Hours Contract (W/ Admin, DON)]]/Table39[[#This Row],[RN Hours (w/ Admin, DON)]]</f>
        <v>0</v>
      </c>
      <c r="L108" s="3">
        <v>6.5916666666666668</v>
      </c>
      <c r="M108" s="3">
        <v>0</v>
      </c>
      <c r="N108" s="4">
        <f>Table39[[#This Row],[RN Hours Contract]]/Table39[[#This Row],[RN Hours]]</f>
        <v>0</v>
      </c>
      <c r="O108" s="3">
        <v>39.794444444444444</v>
      </c>
      <c r="P108" s="3">
        <v>0</v>
      </c>
      <c r="Q108" s="4">
        <f>Table39[[#This Row],[RN Admin Hours Contract]]/Table39[[#This Row],[RN Admin Hours]]</f>
        <v>0</v>
      </c>
      <c r="R108" s="3">
        <v>2.9750000000000001</v>
      </c>
      <c r="S108" s="3">
        <v>0</v>
      </c>
      <c r="T108" s="4">
        <f>Table39[[#This Row],[RN DON Hours Contract]]/Table39[[#This Row],[RN DON Hours]]</f>
        <v>0</v>
      </c>
      <c r="U108" s="3">
        <f>SUM(Table39[[#This Row],[LPN Hours]], Table39[[#This Row],[LPN Admin Hours]])</f>
        <v>68.555555555555557</v>
      </c>
      <c r="V108" s="3">
        <f>Table39[[#This Row],[LPN Hours Contract]]+Table39[[#This Row],[LPN Admin Hours Contract]]</f>
        <v>0</v>
      </c>
      <c r="W108" s="4">
        <f t="shared" si="7"/>
        <v>0</v>
      </c>
      <c r="X108" s="3">
        <v>63.141666666666666</v>
      </c>
      <c r="Y108" s="3">
        <v>0</v>
      </c>
      <c r="Z108" s="4">
        <f>Table39[[#This Row],[LPN Hours Contract]]/Table39[[#This Row],[LPN Hours]]</f>
        <v>0</v>
      </c>
      <c r="AA108" s="3">
        <v>5.4138888888888888</v>
      </c>
      <c r="AB108" s="3">
        <v>0</v>
      </c>
      <c r="AC108" s="4">
        <f>Table39[[#This Row],[LPN Admin Hours Contract]]/Table39[[#This Row],[LPN Admin Hours]]</f>
        <v>0</v>
      </c>
      <c r="AD108" s="3">
        <f>SUM(Table39[[#This Row],[CNA Hours]], Table39[[#This Row],[NA in Training Hours]], Table39[[#This Row],[Med Aide/Tech Hours]])</f>
        <v>167.89444444444445</v>
      </c>
      <c r="AE108" s="3">
        <f>SUM(Table39[[#This Row],[CNA Hours Contract]], Table39[[#This Row],[NA in Training Hours Contract]], Table39[[#This Row],[Med Aide/Tech Hours Contract]])</f>
        <v>0</v>
      </c>
      <c r="AF108" s="4">
        <f>Table39[[#This Row],[CNA/NA/Med Aide Contract Hours]]/Table39[[#This Row],[Total CNA, NA in Training, Med Aide/Tech Hours]]</f>
        <v>0</v>
      </c>
      <c r="AG108" s="3">
        <v>167.89444444444445</v>
      </c>
      <c r="AH108" s="3">
        <v>0</v>
      </c>
      <c r="AI108" s="4">
        <f>Table39[[#This Row],[CNA Hours Contract]]/Table39[[#This Row],[CNA Hours]]</f>
        <v>0</v>
      </c>
      <c r="AJ108" s="3">
        <v>0</v>
      </c>
      <c r="AK108" s="3">
        <v>0</v>
      </c>
      <c r="AL108" s="4">
        <v>0</v>
      </c>
      <c r="AM108" s="3">
        <v>0</v>
      </c>
      <c r="AN108" s="3">
        <v>0</v>
      </c>
      <c r="AO108" s="4">
        <v>0</v>
      </c>
      <c r="AP108" s="1" t="s">
        <v>106</v>
      </c>
      <c r="AQ108" s="1">
        <v>1</v>
      </c>
    </row>
    <row r="109" spans="1:43" x14ac:dyDescent="0.2">
      <c r="A109" s="1" t="s">
        <v>208</v>
      </c>
      <c r="B109" s="1" t="s">
        <v>316</v>
      </c>
      <c r="C109" s="1" t="s">
        <v>438</v>
      </c>
      <c r="D109" s="1" t="s">
        <v>519</v>
      </c>
      <c r="E109" s="3">
        <v>79.12222222222222</v>
      </c>
      <c r="F109" s="3">
        <f t="shared" si="5"/>
        <v>284.82311111111113</v>
      </c>
      <c r="G109" s="3">
        <f>SUM(Table39[[#This Row],[RN Hours Contract (W/ Admin, DON)]], Table39[[#This Row],[LPN Contract Hours (w/ Admin)]], Table39[[#This Row],[CNA/NA/Med Aide Contract Hours]])</f>
        <v>15.416222222222222</v>
      </c>
      <c r="H109" s="4">
        <f>Table39[[#This Row],[Total Contract Hours]]/Table39[[#This Row],[Total Hours Nurse Staffing]]</f>
        <v>5.4125601542945947E-2</v>
      </c>
      <c r="I109" s="3">
        <f>SUM(Table39[[#This Row],[RN Hours]], Table39[[#This Row],[RN Admin Hours]], Table39[[#This Row],[RN DON Hours]])</f>
        <v>55.355555555555554</v>
      </c>
      <c r="J109" s="3">
        <f t="shared" si="6"/>
        <v>0</v>
      </c>
      <c r="K109" s="4">
        <f>Table39[[#This Row],[RN Hours Contract (W/ Admin, DON)]]/Table39[[#This Row],[RN Hours (w/ Admin, DON)]]</f>
        <v>0</v>
      </c>
      <c r="L109" s="3">
        <v>34.62777777777778</v>
      </c>
      <c r="M109" s="3">
        <v>0</v>
      </c>
      <c r="N109" s="4">
        <f>Table39[[#This Row],[RN Hours Contract]]/Table39[[#This Row],[RN Hours]]</f>
        <v>0</v>
      </c>
      <c r="O109" s="3">
        <v>16.122222222222224</v>
      </c>
      <c r="P109" s="3">
        <v>0</v>
      </c>
      <c r="Q109" s="4">
        <f>Table39[[#This Row],[RN Admin Hours Contract]]/Table39[[#This Row],[RN Admin Hours]]</f>
        <v>0</v>
      </c>
      <c r="R109" s="3">
        <v>4.6055555555555552</v>
      </c>
      <c r="S109" s="3">
        <v>0</v>
      </c>
      <c r="T109" s="4">
        <f>Table39[[#This Row],[RN DON Hours Contract]]/Table39[[#This Row],[RN DON Hours]]</f>
        <v>0</v>
      </c>
      <c r="U109" s="3">
        <f>SUM(Table39[[#This Row],[LPN Hours]], Table39[[#This Row],[LPN Admin Hours]])</f>
        <v>57.980111111111114</v>
      </c>
      <c r="V109" s="3">
        <f>Table39[[#This Row],[LPN Hours Contract]]+Table39[[#This Row],[LPN Admin Hours Contract]]</f>
        <v>9.6773333333333333</v>
      </c>
      <c r="W109" s="4">
        <f t="shared" si="7"/>
        <v>0.166907809382911</v>
      </c>
      <c r="X109" s="3">
        <v>49.738444444444447</v>
      </c>
      <c r="Y109" s="3">
        <v>9.6773333333333333</v>
      </c>
      <c r="Z109" s="4">
        <f>Table39[[#This Row],[LPN Hours Contract]]/Table39[[#This Row],[LPN Hours]]</f>
        <v>0.19456445494877647</v>
      </c>
      <c r="AA109" s="3">
        <v>8.2416666666666671</v>
      </c>
      <c r="AB109" s="3">
        <v>0</v>
      </c>
      <c r="AC109" s="4">
        <f>Table39[[#This Row],[LPN Admin Hours Contract]]/Table39[[#This Row],[LPN Admin Hours]]</f>
        <v>0</v>
      </c>
      <c r="AD109" s="3">
        <f>SUM(Table39[[#This Row],[CNA Hours]], Table39[[#This Row],[NA in Training Hours]], Table39[[#This Row],[Med Aide/Tech Hours]])</f>
        <v>171.48744444444446</v>
      </c>
      <c r="AE109" s="3">
        <f>SUM(Table39[[#This Row],[CNA Hours Contract]], Table39[[#This Row],[NA in Training Hours Contract]], Table39[[#This Row],[Med Aide/Tech Hours Contract]])</f>
        <v>5.7388888888888889</v>
      </c>
      <c r="AF109" s="4">
        <f>Table39[[#This Row],[CNA/NA/Med Aide Contract Hours]]/Table39[[#This Row],[Total CNA, NA in Training, Med Aide/Tech Hours]]</f>
        <v>3.3465358979957713E-2</v>
      </c>
      <c r="AG109" s="3">
        <v>171.48744444444446</v>
      </c>
      <c r="AH109" s="3">
        <v>5.7388888888888889</v>
      </c>
      <c r="AI109" s="4">
        <f>Table39[[#This Row],[CNA Hours Contract]]/Table39[[#This Row],[CNA Hours]]</f>
        <v>3.3465358979957713E-2</v>
      </c>
      <c r="AJ109" s="3">
        <v>0</v>
      </c>
      <c r="AK109" s="3">
        <v>0</v>
      </c>
      <c r="AL109" s="4">
        <v>0</v>
      </c>
      <c r="AM109" s="3">
        <v>0</v>
      </c>
      <c r="AN109" s="3">
        <v>0</v>
      </c>
      <c r="AO109" s="4">
        <v>0</v>
      </c>
      <c r="AP109" s="1" t="s">
        <v>107</v>
      </c>
      <c r="AQ109" s="1">
        <v>1</v>
      </c>
    </row>
    <row r="110" spans="1:43" x14ac:dyDescent="0.2">
      <c r="A110" s="1" t="s">
        <v>208</v>
      </c>
      <c r="B110" s="1" t="s">
        <v>317</v>
      </c>
      <c r="C110" s="1" t="s">
        <v>427</v>
      </c>
      <c r="D110" s="1" t="s">
        <v>517</v>
      </c>
      <c r="E110" s="3">
        <v>111.15555555555555</v>
      </c>
      <c r="F110" s="3">
        <f t="shared" si="5"/>
        <v>329.47522222222221</v>
      </c>
      <c r="G110" s="3">
        <f>SUM(Table39[[#This Row],[RN Hours Contract (W/ Admin, DON)]], Table39[[#This Row],[LPN Contract Hours (w/ Admin)]], Table39[[#This Row],[CNA/NA/Med Aide Contract Hours]])</f>
        <v>3.7213333333333334</v>
      </c>
      <c r="H110" s="4">
        <f>Table39[[#This Row],[Total Contract Hours]]/Table39[[#This Row],[Total Hours Nurse Staffing]]</f>
        <v>1.1294728957868018E-2</v>
      </c>
      <c r="I110" s="3">
        <f>SUM(Table39[[#This Row],[RN Hours]], Table39[[#This Row],[RN Admin Hours]], Table39[[#This Row],[RN DON Hours]])</f>
        <v>62.375888888888895</v>
      </c>
      <c r="J110" s="3">
        <f t="shared" si="6"/>
        <v>3.625</v>
      </c>
      <c r="K110" s="4">
        <f>Table39[[#This Row],[RN Hours Contract (W/ Admin, DON)]]/Table39[[#This Row],[RN Hours (w/ Admin, DON)]]</f>
        <v>5.8115404278362537E-2</v>
      </c>
      <c r="L110" s="3">
        <v>14.281444444444444</v>
      </c>
      <c r="M110" s="3">
        <v>0</v>
      </c>
      <c r="N110" s="4">
        <f>Table39[[#This Row],[RN Hours Contract]]/Table39[[#This Row],[RN Hours]]</f>
        <v>0</v>
      </c>
      <c r="O110" s="3">
        <v>42.411111111111111</v>
      </c>
      <c r="P110" s="3">
        <v>3.625</v>
      </c>
      <c r="Q110" s="4">
        <f>Table39[[#This Row],[RN Admin Hours Contract]]/Table39[[#This Row],[RN Admin Hours]]</f>
        <v>8.5472884464238924E-2</v>
      </c>
      <c r="R110" s="3">
        <v>5.6833333333333336</v>
      </c>
      <c r="S110" s="3">
        <v>0</v>
      </c>
      <c r="T110" s="4">
        <f>Table39[[#This Row],[RN DON Hours Contract]]/Table39[[#This Row],[RN DON Hours]]</f>
        <v>0</v>
      </c>
      <c r="U110" s="3">
        <f>SUM(Table39[[#This Row],[LPN Hours]], Table39[[#This Row],[LPN Admin Hours]])</f>
        <v>71.015999999999991</v>
      </c>
      <c r="V110" s="3">
        <f>Table39[[#This Row],[LPN Hours Contract]]+Table39[[#This Row],[LPN Admin Hours Contract]]</f>
        <v>9.6333333333333326E-2</v>
      </c>
      <c r="W110" s="4">
        <f t="shared" si="7"/>
        <v>1.3565018211858361E-3</v>
      </c>
      <c r="X110" s="3">
        <v>71.015999999999991</v>
      </c>
      <c r="Y110" s="3">
        <v>9.6333333333333326E-2</v>
      </c>
      <c r="Z110" s="4">
        <f>Table39[[#This Row],[LPN Hours Contract]]/Table39[[#This Row],[LPN Hours]]</f>
        <v>1.3565018211858361E-3</v>
      </c>
      <c r="AA110" s="3">
        <v>0</v>
      </c>
      <c r="AB110" s="3">
        <v>0</v>
      </c>
      <c r="AC110" s="4">
        <v>0</v>
      </c>
      <c r="AD110" s="3">
        <f>SUM(Table39[[#This Row],[CNA Hours]], Table39[[#This Row],[NA in Training Hours]], Table39[[#This Row],[Med Aide/Tech Hours]])</f>
        <v>196.08333333333334</v>
      </c>
      <c r="AE110" s="3">
        <f>SUM(Table39[[#This Row],[CNA Hours Contract]], Table39[[#This Row],[NA in Training Hours Contract]], Table39[[#This Row],[Med Aide/Tech Hours Contract]])</f>
        <v>0</v>
      </c>
      <c r="AF110" s="4">
        <f>Table39[[#This Row],[CNA/NA/Med Aide Contract Hours]]/Table39[[#This Row],[Total CNA, NA in Training, Med Aide/Tech Hours]]</f>
        <v>0</v>
      </c>
      <c r="AG110" s="3">
        <v>196.08333333333334</v>
      </c>
      <c r="AH110" s="3">
        <v>0</v>
      </c>
      <c r="AI110" s="4">
        <f>Table39[[#This Row],[CNA Hours Contract]]/Table39[[#This Row],[CNA Hours]]</f>
        <v>0</v>
      </c>
      <c r="AJ110" s="3">
        <v>0</v>
      </c>
      <c r="AK110" s="3">
        <v>0</v>
      </c>
      <c r="AL110" s="4">
        <v>0</v>
      </c>
      <c r="AM110" s="3">
        <v>0</v>
      </c>
      <c r="AN110" s="3">
        <v>0</v>
      </c>
      <c r="AO110" s="4">
        <v>0</v>
      </c>
      <c r="AP110" s="1" t="s">
        <v>108</v>
      </c>
      <c r="AQ110" s="1">
        <v>1</v>
      </c>
    </row>
    <row r="111" spans="1:43" x14ac:dyDescent="0.2">
      <c r="A111" s="1" t="s">
        <v>208</v>
      </c>
      <c r="B111" s="1" t="s">
        <v>318</v>
      </c>
      <c r="C111" s="1" t="s">
        <v>434</v>
      </c>
      <c r="D111" s="1" t="s">
        <v>517</v>
      </c>
      <c r="E111" s="3">
        <v>83.655555555555551</v>
      </c>
      <c r="F111" s="3">
        <f t="shared" si="5"/>
        <v>267.41388888888889</v>
      </c>
      <c r="G111" s="3">
        <f>SUM(Table39[[#This Row],[RN Hours Contract (W/ Admin, DON)]], Table39[[#This Row],[LPN Contract Hours (w/ Admin)]], Table39[[#This Row],[CNA/NA/Med Aide Contract Hours]])</f>
        <v>0</v>
      </c>
      <c r="H111" s="4">
        <f>Table39[[#This Row],[Total Contract Hours]]/Table39[[#This Row],[Total Hours Nurse Staffing]]</f>
        <v>0</v>
      </c>
      <c r="I111" s="3">
        <f>SUM(Table39[[#This Row],[RN Hours]], Table39[[#This Row],[RN Admin Hours]], Table39[[#This Row],[RN DON Hours]])</f>
        <v>61.477777777777774</v>
      </c>
      <c r="J111" s="3">
        <f t="shared" si="6"/>
        <v>0</v>
      </c>
      <c r="K111" s="4">
        <f>Table39[[#This Row],[RN Hours Contract (W/ Admin, DON)]]/Table39[[#This Row],[RN Hours (w/ Admin, DON)]]</f>
        <v>0</v>
      </c>
      <c r="L111" s="3">
        <v>18.719444444444445</v>
      </c>
      <c r="M111" s="3">
        <v>0</v>
      </c>
      <c r="N111" s="4">
        <f>Table39[[#This Row],[RN Hours Contract]]/Table39[[#This Row],[RN Hours]]</f>
        <v>0</v>
      </c>
      <c r="O111" s="3">
        <v>36.55833333333333</v>
      </c>
      <c r="P111" s="3">
        <v>0</v>
      </c>
      <c r="Q111" s="4">
        <f>Table39[[#This Row],[RN Admin Hours Contract]]/Table39[[#This Row],[RN Admin Hours]]</f>
        <v>0</v>
      </c>
      <c r="R111" s="3">
        <v>6.2</v>
      </c>
      <c r="S111" s="3">
        <v>0</v>
      </c>
      <c r="T111" s="4">
        <f>Table39[[#This Row],[RN DON Hours Contract]]/Table39[[#This Row],[RN DON Hours]]</f>
        <v>0</v>
      </c>
      <c r="U111" s="3">
        <f>SUM(Table39[[#This Row],[LPN Hours]], Table39[[#This Row],[LPN Admin Hours]])</f>
        <v>58.577777777777776</v>
      </c>
      <c r="V111" s="3">
        <f>Table39[[#This Row],[LPN Hours Contract]]+Table39[[#This Row],[LPN Admin Hours Contract]]</f>
        <v>0</v>
      </c>
      <c r="W111" s="4">
        <f t="shared" si="7"/>
        <v>0</v>
      </c>
      <c r="X111" s="3">
        <v>58.577777777777776</v>
      </c>
      <c r="Y111" s="3">
        <v>0</v>
      </c>
      <c r="Z111" s="4">
        <f>Table39[[#This Row],[LPN Hours Contract]]/Table39[[#This Row],[LPN Hours]]</f>
        <v>0</v>
      </c>
      <c r="AA111" s="3">
        <v>0</v>
      </c>
      <c r="AB111" s="3">
        <v>0</v>
      </c>
      <c r="AC111" s="4">
        <v>0</v>
      </c>
      <c r="AD111" s="3">
        <f>SUM(Table39[[#This Row],[CNA Hours]], Table39[[#This Row],[NA in Training Hours]], Table39[[#This Row],[Med Aide/Tech Hours]])</f>
        <v>147.35833333333332</v>
      </c>
      <c r="AE111" s="3">
        <f>SUM(Table39[[#This Row],[CNA Hours Contract]], Table39[[#This Row],[NA in Training Hours Contract]], Table39[[#This Row],[Med Aide/Tech Hours Contract]])</f>
        <v>0</v>
      </c>
      <c r="AF111" s="4">
        <f>Table39[[#This Row],[CNA/NA/Med Aide Contract Hours]]/Table39[[#This Row],[Total CNA, NA in Training, Med Aide/Tech Hours]]</f>
        <v>0</v>
      </c>
      <c r="AG111" s="3">
        <v>147.35833333333332</v>
      </c>
      <c r="AH111" s="3">
        <v>0</v>
      </c>
      <c r="AI111" s="4">
        <f>Table39[[#This Row],[CNA Hours Contract]]/Table39[[#This Row],[CNA Hours]]</f>
        <v>0</v>
      </c>
      <c r="AJ111" s="3">
        <v>0</v>
      </c>
      <c r="AK111" s="3">
        <v>0</v>
      </c>
      <c r="AL111" s="4">
        <v>0</v>
      </c>
      <c r="AM111" s="3">
        <v>0</v>
      </c>
      <c r="AN111" s="3">
        <v>0</v>
      </c>
      <c r="AO111" s="4">
        <v>0</v>
      </c>
      <c r="AP111" s="1" t="s">
        <v>109</v>
      </c>
      <c r="AQ111" s="1">
        <v>1</v>
      </c>
    </row>
    <row r="112" spans="1:43" x14ac:dyDescent="0.2">
      <c r="A112" s="1" t="s">
        <v>208</v>
      </c>
      <c r="B112" s="1" t="s">
        <v>319</v>
      </c>
      <c r="C112" s="1" t="s">
        <v>488</v>
      </c>
      <c r="D112" s="1" t="s">
        <v>516</v>
      </c>
      <c r="E112" s="3">
        <v>113.12222222222222</v>
      </c>
      <c r="F112" s="3">
        <f t="shared" si="5"/>
        <v>492.05555555555554</v>
      </c>
      <c r="G112" s="3">
        <f>SUM(Table39[[#This Row],[RN Hours Contract (W/ Admin, DON)]], Table39[[#This Row],[LPN Contract Hours (w/ Admin)]], Table39[[#This Row],[CNA/NA/Med Aide Contract Hours]])</f>
        <v>0</v>
      </c>
      <c r="H112" s="4">
        <f>Table39[[#This Row],[Total Contract Hours]]/Table39[[#This Row],[Total Hours Nurse Staffing]]</f>
        <v>0</v>
      </c>
      <c r="I112" s="3">
        <f>SUM(Table39[[#This Row],[RN Hours]], Table39[[#This Row],[RN Admin Hours]], Table39[[#This Row],[RN DON Hours]])</f>
        <v>80.269444444444446</v>
      </c>
      <c r="J112" s="3">
        <f t="shared" si="6"/>
        <v>0</v>
      </c>
      <c r="K112" s="4">
        <f>Table39[[#This Row],[RN Hours Contract (W/ Admin, DON)]]/Table39[[#This Row],[RN Hours (w/ Admin, DON)]]</f>
        <v>0</v>
      </c>
      <c r="L112" s="3">
        <v>57.080555555555556</v>
      </c>
      <c r="M112" s="3">
        <v>0</v>
      </c>
      <c r="N112" s="4">
        <f>Table39[[#This Row],[RN Hours Contract]]/Table39[[#This Row],[RN Hours]]</f>
        <v>0</v>
      </c>
      <c r="O112" s="3">
        <v>18.505555555555556</v>
      </c>
      <c r="P112" s="3">
        <v>0</v>
      </c>
      <c r="Q112" s="4">
        <f>Table39[[#This Row],[RN Admin Hours Contract]]/Table39[[#This Row],[RN Admin Hours]]</f>
        <v>0</v>
      </c>
      <c r="R112" s="3">
        <v>4.6833333333333336</v>
      </c>
      <c r="S112" s="3">
        <v>0</v>
      </c>
      <c r="T112" s="4">
        <f>Table39[[#This Row],[RN DON Hours Contract]]/Table39[[#This Row],[RN DON Hours]]</f>
        <v>0</v>
      </c>
      <c r="U112" s="3">
        <f>SUM(Table39[[#This Row],[LPN Hours]], Table39[[#This Row],[LPN Admin Hours]])</f>
        <v>123.55555555555554</v>
      </c>
      <c r="V112" s="3">
        <f>Table39[[#This Row],[LPN Hours Contract]]+Table39[[#This Row],[LPN Admin Hours Contract]]</f>
        <v>0</v>
      </c>
      <c r="W112" s="4">
        <f t="shared" si="7"/>
        <v>0</v>
      </c>
      <c r="X112" s="3">
        <v>119.08055555555555</v>
      </c>
      <c r="Y112" s="3">
        <v>0</v>
      </c>
      <c r="Z112" s="4">
        <f>Table39[[#This Row],[LPN Hours Contract]]/Table39[[#This Row],[LPN Hours]]</f>
        <v>0</v>
      </c>
      <c r="AA112" s="3">
        <v>4.4749999999999996</v>
      </c>
      <c r="AB112" s="3">
        <v>0</v>
      </c>
      <c r="AC112" s="4">
        <f>Table39[[#This Row],[LPN Admin Hours Contract]]/Table39[[#This Row],[LPN Admin Hours]]</f>
        <v>0</v>
      </c>
      <c r="AD112" s="3">
        <f>SUM(Table39[[#This Row],[CNA Hours]], Table39[[#This Row],[NA in Training Hours]], Table39[[#This Row],[Med Aide/Tech Hours]])</f>
        <v>288.23055555555555</v>
      </c>
      <c r="AE112" s="3">
        <f>SUM(Table39[[#This Row],[CNA Hours Contract]], Table39[[#This Row],[NA in Training Hours Contract]], Table39[[#This Row],[Med Aide/Tech Hours Contract]])</f>
        <v>0</v>
      </c>
      <c r="AF112" s="4">
        <f>Table39[[#This Row],[CNA/NA/Med Aide Contract Hours]]/Table39[[#This Row],[Total CNA, NA in Training, Med Aide/Tech Hours]]</f>
        <v>0</v>
      </c>
      <c r="AG112" s="3">
        <v>288.23055555555555</v>
      </c>
      <c r="AH112" s="3">
        <v>0</v>
      </c>
      <c r="AI112" s="4">
        <f>Table39[[#This Row],[CNA Hours Contract]]/Table39[[#This Row],[CNA Hours]]</f>
        <v>0</v>
      </c>
      <c r="AJ112" s="3">
        <v>0</v>
      </c>
      <c r="AK112" s="3">
        <v>0</v>
      </c>
      <c r="AL112" s="4">
        <v>0</v>
      </c>
      <c r="AM112" s="3">
        <v>0</v>
      </c>
      <c r="AN112" s="3">
        <v>0</v>
      </c>
      <c r="AO112" s="4">
        <v>0</v>
      </c>
      <c r="AP112" s="1" t="s">
        <v>110</v>
      </c>
      <c r="AQ112" s="1">
        <v>1</v>
      </c>
    </row>
    <row r="113" spans="1:43" x14ac:dyDescent="0.2">
      <c r="A113" s="1" t="s">
        <v>208</v>
      </c>
      <c r="B113" s="1" t="s">
        <v>320</v>
      </c>
      <c r="C113" s="1" t="s">
        <v>472</v>
      </c>
      <c r="D113" s="1" t="s">
        <v>518</v>
      </c>
      <c r="E113" s="3">
        <v>24.055555555555557</v>
      </c>
      <c r="F113" s="3">
        <f t="shared" si="5"/>
        <v>129.51444444444445</v>
      </c>
      <c r="G113" s="3">
        <f>SUM(Table39[[#This Row],[RN Hours Contract (W/ Admin, DON)]], Table39[[#This Row],[LPN Contract Hours (w/ Admin)]], Table39[[#This Row],[CNA/NA/Med Aide Contract Hours]])</f>
        <v>2.5222222222222221</v>
      </c>
      <c r="H113" s="4">
        <f>Table39[[#This Row],[Total Contract Hours]]/Table39[[#This Row],[Total Hours Nurse Staffing]]</f>
        <v>1.9474447294596055E-2</v>
      </c>
      <c r="I113" s="3">
        <f>SUM(Table39[[#This Row],[RN Hours]], Table39[[#This Row],[RN Admin Hours]], Table39[[#This Row],[RN DON Hours]])</f>
        <v>34.245000000000019</v>
      </c>
      <c r="J113" s="3">
        <f t="shared" si="6"/>
        <v>0.55555555555555558</v>
      </c>
      <c r="K113" s="4">
        <f>Table39[[#This Row],[RN Hours Contract (W/ Admin, DON)]]/Table39[[#This Row],[RN Hours (w/ Admin, DON)]]</f>
        <v>1.6222968478772238E-2</v>
      </c>
      <c r="L113" s="3">
        <v>13.941666666666666</v>
      </c>
      <c r="M113" s="3">
        <v>0.55555555555555558</v>
      </c>
      <c r="N113" s="4">
        <f>Table39[[#This Row],[RN Hours Contract]]/Table39[[#This Row],[RN Hours]]</f>
        <v>3.9848575413428976E-2</v>
      </c>
      <c r="O113" s="3">
        <v>15.053333333333349</v>
      </c>
      <c r="P113" s="3">
        <v>0</v>
      </c>
      <c r="Q113" s="4">
        <f>Table39[[#This Row],[RN Admin Hours Contract]]/Table39[[#This Row],[RN Admin Hours]]</f>
        <v>0</v>
      </c>
      <c r="R113" s="3">
        <v>5.25</v>
      </c>
      <c r="S113" s="3">
        <v>0</v>
      </c>
      <c r="T113" s="4">
        <f>Table39[[#This Row],[RN DON Hours Contract]]/Table39[[#This Row],[RN DON Hours]]</f>
        <v>0</v>
      </c>
      <c r="U113" s="3">
        <f>SUM(Table39[[#This Row],[LPN Hours]], Table39[[#This Row],[LPN Admin Hours]])</f>
        <v>21.81388888888889</v>
      </c>
      <c r="V113" s="3">
        <f>Table39[[#This Row],[LPN Hours Contract]]+Table39[[#This Row],[LPN Admin Hours Contract]]</f>
        <v>1.9666666666666666</v>
      </c>
      <c r="W113" s="4">
        <f t="shared" si="7"/>
        <v>9.0156628040239384E-2</v>
      </c>
      <c r="X113" s="3">
        <v>21.81388888888889</v>
      </c>
      <c r="Y113" s="3">
        <v>1.9666666666666666</v>
      </c>
      <c r="Z113" s="4">
        <f>Table39[[#This Row],[LPN Hours Contract]]/Table39[[#This Row],[LPN Hours]]</f>
        <v>9.0156628040239384E-2</v>
      </c>
      <c r="AA113" s="3">
        <v>0</v>
      </c>
      <c r="AB113" s="3">
        <v>0</v>
      </c>
      <c r="AC113" s="4">
        <v>0</v>
      </c>
      <c r="AD113" s="3">
        <f>SUM(Table39[[#This Row],[CNA Hours]], Table39[[#This Row],[NA in Training Hours]], Table39[[#This Row],[Med Aide/Tech Hours]])</f>
        <v>73.455555555555549</v>
      </c>
      <c r="AE113" s="3">
        <f>SUM(Table39[[#This Row],[CNA Hours Contract]], Table39[[#This Row],[NA in Training Hours Contract]], Table39[[#This Row],[Med Aide/Tech Hours Contract]])</f>
        <v>0</v>
      </c>
      <c r="AF113" s="4">
        <f>Table39[[#This Row],[CNA/NA/Med Aide Contract Hours]]/Table39[[#This Row],[Total CNA, NA in Training, Med Aide/Tech Hours]]</f>
        <v>0</v>
      </c>
      <c r="AG113" s="3">
        <v>73.455555555555549</v>
      </c>
      <c r="AH113" s="3">
        <v>0</v>
      </c>
      <c r="AI113" s="4">
        <f>Table39[[#This Row],[CNA Hours Contract]]/Table39[[#This Row],[CNA Hours]]</f>
        <v>0</v>
      </c>
      <c r="AJ113" s="3">
        <v>0</v>
      </c>
      <c r="AK113" s="3">
        <v>0</v>
      </c>
      <c r="AL113" s="4">
        <v>0</v>
      </c>
      <c r="AM113" s="3">
        <v>0</v>
      </c>
      <c r="AN113" s="3">
        <v>0</v>
      </c>
      <c r="AO113" s="4">
        <v>0</v>
      </c>
      <c r="AP113" s="1" t="s">
        <v>111</v>
      </c>
      <c r="AQ113" s="1">
        <v>1</v>
      </c>
    </row>
    <row r="114" spans="1:43" x14ac:dyDescent="0.2">
      <c r="A114" s="1" t="s">
        <v>208</v>
      </c>
      <c r="B114" s="1" t="s">
        <v>321</v>
      </c>
      <c r="C114" s="1" t="s">
        <v>445</v>
      </c>
      <c r="D114" s="1" t="s">
        <v>522</v>
      </c>
      <c r="E114" s="3">
        <v>125.34444444444445</v>
      </c>
      <c r="F114" s="3">
        <f t="shared" si="5"/>
        <v>438.57499999999999</v>
      </c>
      <c r="G114" s="3">
        <f>SUM(Table39[[#This Row],[RN Hours Contract (W/ Admin, DON)]], Table39[[#This Row],[LPN Contract Hours (w/ Admin)]], Table39[[#This Row],[CNA/NA/Med Aide Contract Hours]])</f>
        <v>59.086111111111109</v>
      </c>
      <c r="H114" s="4">
        <f>Table39[[#This Row],[Total Contract Hours]]/Table39[[#This Row],[Total Hours Nurse Staffing]]</f>
        <v>0.13472293475713643</v>
      </c>
      <c r="I114" s="3">
        <f>SUM(Table39[[#This Row],[RN Hours]], Table39[[#This Row],[RN Admin Hours]], Table39[[#This Row],[RN DON Hours]])</f>
        <v>65.50555555555556</v>
      </c>
      <c r="J114" s="3">
        <f t="shared" si="6"/>
        <v>2.5555555555555554</v>
      </c>
      <c r="K114" s="4">
        <f>Table39[[#This Row],[RN Hours Contract (W/ Admin, DON)]]/Table39[[#This Row],[RN Hours (w/ Admin, DON)]]</f>
        <v>3.9012806377745735E-2</v>
      </c>
      <c r="L114" s="3">
        <v>16.566666666666666</v>
      </c>
      <c r="M114" s="3">
        <v>0</v>
      </c>
      <c r="N114" s="4">
        <f>Table39[[#This Row],[RN Hours Contract]]/Table39[[#This Row],[RN Hours]]</f>
        <v>0</v>
      </c>
      <c r="O114" s="3">
        <v>42.630555555555553</v>
      </c>
      <c r="P114" s="3">
        <v>2.5555555555555554</v>
      </c>
      <c r="Q114" s="4">
        <f>Table39[[#This Row],[RN Admin Hours Contract]]/Table39[[#This Row],[RN Admin Hours]]</f>
        <v>5.9946569362090307E-2</v>
      </c>
      <c r="R114" s="3">
        <v>6.3083333333333336</v>
      </c>
      <c r="S114" s="3">
        <v>0</v>
      </c>
      <c r="T114" s="4">
        <f>Table39[[#This Row],[RN DON Hours Contract]]/Table39[[#This Row],[RN DON Hours]]</f>
        <v>0</v>
      </c>
      <c r="U114" s="3">
        <f>SUM(Table39[[#This Row],[LPN Hours]], Table39[[#This Row],[LPN Admin Hours]])</f>
        <v>116.33055555555555</v>
      </c>
      <c r="V114" s="3">
        <f>Table39[[#This Row],[LPN Hours Contract]]+Table39[[#This Row],[LPN Admin Hours Contract]]</f>
        <v>7.3777777777777782</v>
      </c>
      <c r="W114" s="4">
        <f t="shared" si="7"/>
        <v>6.3420807564650544E-2</v>
      </c>
      <c r="X114" s="3">
        <v>107.49722222222222</v>
      </c>
      <c r="Y114" s="3">
        <v>7.3777777777777782</v>
      </c>
      <c r="Z114" s="4">
        <f>Table39[[#This Row],[LPN Hours Contract]]/Table39[[#This Row],[LPN Hours]]</f>
        <v>6.8632264399596896E-2</v>
      </c>
      <c r="AA114" s="3">
        <v>8.8333333333333339</v>
      </c>
      <c r="AB114" s="3">
        <v>0</v>
      </c>
      <c r="AC114" s="4">
        <f>Table39[[#This Row],[LPN Admin Hours Contract]]/Table39[[#This Row],[LPN Admin Hours]]</f>
        <v>0</v>
      </c>
      <c r="AD114" s="3">
        <f>SUM(Table39[[#This Row],[CNA Hours]], Table39[[#This Row],[NA in Training Hours]], Table39[[#This Row],[Med Aide/Tech Hours]])</f>
        <v>256.73888888888888</v>
      </c>
      <c r="AE114" s="3">
        <f>SUM(Table39[[#This Row],[CNA Hours Contract]], Table39[[#This Row],[NA in Training Hours Contract]], Table39[[#This Row],[Med Aide/Tech Hours Contract]])</f>
        <v>49.152777777777779</v>
      </c>
      <c r="AF114" s="4">
        <f>Table39[[#This Row],[CNA/NA/Med Aide Contract Hours]]/Table39[[#This Row],[Total CNA, NA in Training, Med Aide/Tech Hours]]</f>
        <v>0.19145045766342805</v>
      </c>
      <c r="AG114" s="3">
        <v>256.73888888888888</v>
      </c>
      <c r="AH114" s="3">
        <v>49.152777777777779</v>
      </c>
      <c r="AI114" s="4">
        <f>Table39[[#This Row],[CNA Hours Contract]]/Table39[[#This Row],[CNA Hours]]</f>
        <v>0.19145045766342805</v>
      </c>
      <c r="AJ114" s="3">
        <v>0</v>
      </c>
      <c r="AK114" s="3">
        <v>0</v>
      </c>
      <c r="AL114" s="4">
        <v>0</v>
      </c>
      <c r="AM114" s="3">
        <v>0</v>
      </c>
      <c r="AN114" s="3">
        <v>0</v>
      </c>
      <c r="AO114" s="4">
        <v>0</v>
      </c>
      <c r="AP114" s="1" t="s">
        <v>112</v>
      </c>
      <c r="AQ114" s="1">
        <v>1</v>
      </c>
    </row>
    <row r="115" spans="1:43" x14ac:dyDescent="0.2">
      <c r="A115" s="1" t="s">
        <v>208</v>
      </c>
      <c r="B115" s="1" t="s">
        <v>322</v>
      </c>
      <c r="C115" s="1" t="s">
        <v>435</v>
      </c>
      <c r="D115" s="1" t="s">
        <v>516</v>
      </c>
      <c r="E115" s="3">
        <v>72.577777777777783</v>
      </c>
      <c r="F115" s="3">
        <f t="shared" si="5"/>
        <v>305.06399999999996</v>
      </c>
      <c r="G115" s="3">
        <f>SUM(Table39[[#This Row],[RN Hours Contract (W/ Admin, DON)]], Table39[[#This Row],[LPN Contract Hours (w/ Admin)]], Table39[[#This Row],[CNA/NA/Med Aide Contract Hours]])</f>
        <v>0</v>
      </c>
      <c r="H115" s="4">
        <f>Table39[[#This Row],[Total Contract Hours]]/Table39[[#This Row],[Total Hours Nurse Staffing]]</f>
        <v>0</v>
      </c>
      <c r="I115" s="3">
        <f>SUM(Table39[[#This Row],[RN Hours]], Table39[[#This Row],[RN Admin Hours]], Table39[[#This Row],[RN DON Hours]])</f>
        <v>49.460999999999999</v>
      </c>
      <c r="J115" s="3">
        <f t="shared" si="6"/>
        <v>0</v>
      </c>
      <c r="K115" s="4">
        <f>Table39[[#This Row],[RN Hours Contract (W/ Admin, DON)]]/Table39[[#This Row],[RN Hours (w/ Admin, DON)]]</f>
        <v>0</v>
      </c>
      <c r="L115" s="3">
        <v>37.765222222222221</v>
      </c>
      <c r="M115" s="3">
        <v>0</v>
      </c>
      <c r="N115" s="4">
        <f>Table39[[#This Row],[RN Hours Contract]]/Table39[[#This Row],[RN Hours]]</f>
        <v>0</v>
      </c>
      <c r="O115" s="3">
        <v>6.8887777777777774</v>
      </c>
      <c r="P115" s="3">
        <v>0</v>
      </c>
      <c r="Q115" s="4">
        <f>Table39[[#This Row],[RN Admin Hours Contract]]/Table39[[#This Row],[RN Admin Hours]]</f>
        <v>0</v>
      </c>
      <c r="R115" s="3">
        <v>4.8070000000000004</v>
      </c>
      <c r="S115" s="3">
        <v>0</v>
      </c>
      <c r="T115" s="4">
        <f>Table39[[#This Row],[RN DON Hours Contract]]/Table39[[#This Row],[RN DON Hours]]</f>
        <v>0</v>
      </c>
      <c r="U115" s="3">
        <f>SUM(Table39[[#This Row],[LPN Hours]], Table39[[#This Row],[LPN Admin Hours]])</f>
        <v>84.215999999999994</v>
      </c>
      <c r="V115" s="3">
        <f>Table39[[#This Row],[LPN Hours Contract]]+Table39[[#This Row],[LPN Admin Hours Contract]]</f>
        <v>0</v>
      </c>
      <c r="W115" s="4">
        <f t="shared" si="7"/>
        <v>0</v>
      </c>
      <c r="X115" s="3">
        <v>84.215999999999994</v>
      </c>
      <c r="Y115" s="3">
        <v>0</v>
      </c>
      <c r="Z115" s="4">
        <f>Table39[[#This Row],[LPN Hours Contract]]/Table39[[#This Row],[LPN Hours]]</f>
        <v>0</v>
      </c>
      <c r="AA115" s="3">
        <v>0</v>
      </c>
      <c r="AB115" s="3">
        <v>0</v>
      </c>
      <c r="AC115" s="4">
        <v>0</v>
      </c>
      <c r="AD115" s="3">
        <f>SUM(Table39[[#This Row],[CNA Hours]], Table39[[#This Row],[NA in Training Hours]], Table39[[#This Row],[Med Aide/Tech Hours]])</f>
        <v>171.387</v>
      </c>
      <c r="AE115" s="3">
        <f>SUM(Table39[[#This Row],[CNA Hours Contract]], Table39[[#This Row],[NA in Training Hours Contract]], Table39[[#This Row],[Med Aide/Tech Hours Contract]])</f>
        <v>0</v>
      </c>
      <c r="AF115" s="4">
        <f>Table39[[#This Row],[CNA/NA/Med Aide Contract Hours]]/Table39[[#This Row],[Total CNA, NA in Training, Med Aide/Tech Hours]]</f>
        <v>0</v>
      </c>
      <c r="AG115" s="3">
        <v>171.387</v>
      </c>
      <c r="AH115" s="3">
        <v>0</v>
      </c>
      <c r="AI115" s="4">
        <f>Table39[[#This Row],[CNA Hours Contract]]/Table39[[#This Row],[CNA Hours]]</f>
        <v>0</v>
      </c>
      <c r="AJ115" s="3">
        <v>0</v>
      </c>
      <c r="AK115" s="3">
        <v>0</v>
      </c>
      <c r="AL115" s="4">
        <v>0</v>
      </c>
      <c r="AM115" s="3">
        <v>0</v>
      </c>
      <c r="AN115" s="3">
        <v>0</v>
      </c>
      <c r="AO115" s="4">
        <v>0</v>
      </c>
      <c r="AP115" s="1" t="s">
        <v>113</v>
      </c>
      <c r="AQ115" s="1">
        <v>1</v>
      </c>
    </row>
    <row r="116" spans="1:43" x14ac:dyDescent="0.2">
      <c r="A116" s="1" t="s">
        <v>208</v>
      </c>
      <c r="B116" s="1" t="s">
        <v>323</v>
      </c>
      <c r="C116" s="1" t="s">
        <v>477</v>
      </c>
      <c r="D116" s="1" t="s">
        <v>520</v>
      </c>
      <c r="E116" s="3">
        <v>69.411111111111111</v>
      </c>
      <c r="F116" s="3">
        <f t="shared" si="5"/>
        <v>335.89066666666668</v>
      </c>
      <c r="G116" s="3">
        <f>SUM(Table39[[#This Row],[RN Hours Contract (W/ Admin, DON)]], Table39[[#This Row],[LPN Contract Hours (w/ Admin)]], Table39[[#This Row],[CNA/NA/Med Aide Contract Hours]])</f>
        <v>0</v>
      </c>
      <c r="H116" s="4">
        <f>Table39[[#This Row],[Total Contract Hours]]/Table39[[#This Row],[Total Hours Nurse Staffing]]</f>
        <v>0</v>
      </c>
      <c r="I116" s="3">
        <f>SUM(Table39[[#This Row],[RN Hours]], Table39[[#This Row],[RN Admin Hours]], Table39[[#This Row],[RN DON Hours]])</f>
        <v>92.455666666666659</v>
      </c>
      <c r="J116" s="3">
        <f t="shared" si="6"/>
        <v>0</v>
      </c>
      <c r="K116" s="4">
        <f>Table39[[#This Row],[RN Hours Contract (W/ Admin, DON)]]/Table39[[#This Row],[RN Hours (w/ Admin, DON)]]</f>
        <v>0</v>
      </c>
      <c r="L116" s="3">
        <v>71.175111111111107</v>
      </c>
      <c r="M116" s="3">
        <v>0</v>
      </c>
      <c r="N116" s="4">
        <f>Table39[[#This Row],[RN Hours Contract]]/Table39[[#This Row],[RN Hours]]</f>
        <v>0</v>
      </c>
      <c r="O116" s="3">
        <v>15.947222222222223</v>
      </c>
      <c r="P116" s="3">
        <v>0</v>
      </c>
      <c r="Q116" s="4">
        <f>Table39[[#This Row],[RN Admin Hours Contract]]/Table39[[#This Row],[RN Admin Hours]]</f>
        <v>0</v>
      </c>
      <c r="R116" s="3">
        <v>5.333333333333333</v>
      </c>
      <c r="S116" s="3">
        <v>0</v>
      </c>
      <c r="T116" s="4">
        <f>Table39[[#This Row],[RN DON Hours Contract]]/Table39[[#This Row],[RN DON Hours]]</f>
        <v>0</v>
      </c>
      <c r="U116" s="3">
        <f>SUM(Table39[[#This Row],[LPN Hours]], Table39[[#This Row],[LPN Admin Hours]])</f>
        <v>55.606333333333332</v>
      </c>
      <c r="V116" s="3">
        <f>Table39[[#This Row],[LPN Hours Contract]]+Table39[[#This Row],[LPN Admin Hours Contract]]</f>
        <v>0</v>
      </c>
      <c r="W116" s="4">
        <f t="shared" si="7"/>
        <v>0</v>
      </c>
      <c r="X116" s="3">
        <v>55.606333333333332</v>
      </c>
      <c r="Y116" s="3">
        <v>0</v>
      </c>
      <c r="Z116" s="4">
        <f>Table39[[#This Row],[LPN Hours Contract]]/Table39[[#This Row],[LPN Hours]]</f>
        <v>0</v>
      </c>
      <c r="AA116" s="3">
        <v>0</v>
      </c>
      <c r="AB116" s="3">
        <v>0</v>
      </c>
      <c r="AC116" s="4">
        <v>0</v>
      </c>
      <c r="AD116" s="3">
        <f>SUM(Table39[[#This Row],[CNA Hours]], Table39[[#This Row],[NA in Training Hours]], Table39[[#This Row],[Med Aide/Tech Hours]])</f>
        <v>187.82866666666669</v>
      </c>
      <c r="AE116" s="3">
        <f>SUM(Table39[[#This Row],[CNA Hours Contract]], Table39[[#This Row],[NA in Training Hours Contract]], Table39[[#This Row],[Med Aide/Tech Hours Contract]])</f>
        <v>0</v>
      </c>
      <c r="AF116" s="4">
        <f>Table39[[#This Row],[CNA/NA/Med Aide Contract Hours]]/Table39[[#This Row],[Total CNA, NA in Training, Med Aide/Tech Hours]]</f>
        <v>0</v>
      </c>
      <c r="AG116" s="3">
        <v>187.82866666666669</v>
      </c>
      <c r="AH116" s="3">
        <v>0</v>
      </c>
      <c r="AI116" s="4">
        <f>Table39[[#This Row],[CNA Hours Contract]]/Table39[[#This Row],[CNA Hours]]</f>
        <v>0</v>
      </c>
      <c r="AJ116" s="3">
        <v>0</v>
      </c>
      <c r="AK116" s="3">
        <v>0</v>
      </c>
      <c r="AL116" s="4">
        <v>0</v>
      </c>
      <c r="AM116" s="3">
        <v>0</v>
      </c>
      <c r="AN116" s="3">
        <v>0</v>
      </c>
      <c r="AO116" s="4">
        <v>0</v>
      </c>
      <c r="AP116" s="1" t="s">
        <v>114</v>
      </c>
      <c r="AQ116" s="1">
        <v>1</v>
      </c>
    </row>
    <row r="117" spans="1:43" x14ac:dyDescent="0.2">
      <c r="A117" s="1" t="s">
        <v>208</v>
      </c>
      <c r="B117" s="1" t="s">
        <v>324</v>
      </c>
      <c r="C117" s="1" t="s">
        <v>489</v>
      </c>
      <c r="D117" s="1" t="s">
        <v>519</v>
      </c>
      <c r="E117" s="3">
        <v>30.2</v>
      </c>
      <c r="F117" s="3">
        <f t="shared" si="5"/>
        <v>176.89211111111112</v>
      </c>
      <c r="G117" s="3">
        <f>SUM(Table39[[#This Row],[RN Hours Contract (W/ Admin, DON)]], Table39[[#This Row],[LPN Contract Hours (w/ Admin)]], Table39[[#This Row],[CNA/NA/Med Aide Contract Hours]])</f>
        <v>0</v>
      </c>
      <c r="H117" s="4">
        <f>Table39[[#This Row],[Total Contract Hours]]/Table39[[#This Row],[Total Hours Nurse Staffing]]</f>
        <v>0</v>
      </c>
      <c r="I117" s="3">
        <f>SUM(Table39[[#This Row],[RN Hours]], Table39[[#This Row],[RN Admin Hours]], Table39[[#This Row],[RN DON Hours]])</f>
        <v>63.597333333333331</v>
      </c>
      <c r="J117" s="3">
        <f t="shared" si="6"/>
        <v>0</v>
      </c>
      <c r="K117" s="4">
        <f>Table39[[#This Row],[RN Hours Contract (W/ Admin, DON)]]/Table39[[#This Row],[RN Hours (w/ Admin, DON)]]</f>
        <v>0</v>
      </c>
      <c r="L117" s="3">
        <v>47.965999999999994</v>
      </c>
      <c r="M117" s="3">
        <v>0</v>
      </c>
      <c r="N117" s="4">
        <f>Table39[[#This Row],[RN Hours Contract]]/Table39[[#This Row],[RN Hours]]</f>
        <v>0</v>
      </c>
      <c r="O117" s="3">
        <v>10.38688888888889</v>
      </c>
      <c r="P117" s="3">
        <v>0</v>
      </c>
      <c r="Q117" s="4">
        <f>Table39[[#This Row],[RN Admin Hours Contract]]/Table39[[#This Row],[RN Admin Hours]]</f>
        <v>0</v>
      </c>
      <c r="R117" s="3">
        <v>5.2444444444444445</v>
      </c>
      <c r="S117" s="3">
        <v>0</v>
      </c>
      <c r="T117" s="4">
        <f>Table39[[#This Row],[RN DON Hours Contract]]/Table39[[#This Row],[RN DON Hours]]</f>
        <v>0</v>
      </c>
      <c r="U117" s="3">
        <f>SUM(Table39[[#This Row],[LPN Hours]], Table39[[#This Row],[LPN Admin Hours]])</f>
        <v>11.8</v>
      </c>
      <c r="V117" s="3">
        <f>Table39[[#This Row],[LPN Hours Contract]]+Table39[[#This Row],[LPN Admin Hours Contract]]</f>
        <v>0</v>
      </c>
      <c r="W117" s="4">
        <f t="shared" si="7"/>
        <v>0</v>
      </c>
      <c r="X117" s="3">
        <v>11.8</v>
      </c>
      <c r="Y117" s="3">
        <v>0</v>
      </c>
      <c r="Z117" s="4">
        <f>Table39[[#This Row],[LPN Hours Contract]]/Table39[[#This Row],[LPN Hours]]</f>
        <v>0</v>
      </c>
      <c r="AA117" s="3">
        <v>0</v>
      </c>
      <c r="AB117" s="3">
        <v>0</v>
      </c>
      <c r="AC117" s="4">
        <v>0</v>
      </c>
      <c r="AD117" s="3">
        <f>SUM(Table39[[#This Row],[CNA Hours]], Table39[[#This Row],[NA in Training Hours]], Table39[[#This Row],[Med Aide/Tech Hours]])</f>
        <v>101.49477777777778</v>
      </c>
      <c r="AE117" s="3">
        <f>SUM(Table39[[#This Row],[CNA Hours Contract]], Table39[[#This Row],[NA in Training Hours Contract]], Table39[[#This Row],[Med Aide/Tech Hours Contract]])</f>
        <v>0</v>
      </c>
      <c r="AF117" s="4">
        <f>Table39[[#This Row],[CNA/NA/Med Aide Contract Hours]]/Table39[[#This Row],[Total CNA, NA in Training, Med Aide/Tech Hours]]</f>
        <v>0</v>
      </c>
      <c r="AG117" s="3">
        <v>101.49477777777778</v>
      </c>
      <c r="AH117" s="3">
        <v>0</v>
      </c>
      <c r="AI117" s="4">
        <f>Table39[[#This Row],[CNA Hours Contract]]/Table39[[#This Row],[CNA Hours]]</f>
        <v>0</v>
      </c>
      <c r="AJ117" s="3">
        <v>0</v>
      </c>
      <c r="AK117" s="3">
        <v>0</v>
      </c>
      <c r="AL117" s="4">
        <v>0</v>
      </c>
      <c r="AM117" s="3">
        <v>0</v>
      </c>
      <c r="AN117" s="3">
        <v>0</v>
      </c>
      <c r="AO117" s="4">
        <v>0</v>
      </c>
      <c r="AP117" s="1" t="s">
        <v>115</v>
      </c>
      <c r="AQ117" s="1">
        <v>1</v>
      </c>
    </row>
    <row r="118" spans="1:43" x14ac:dyDescent="0.2">
      <c r="A118" s="1" t="s">
        <v>208</v>
      </c>
      <c r="B118" s="1" t="s">
        <v>325</v>
      </c>
      <c r="C118" s="1" t="s">
        <v>422</v>
      </c>
      <c r="D118" s="1" t="s">
        <v>516</v>
      </c>
      <c r="E118" s="3">
        <v>128.57777777777778</v>
      </c>
      <c r="F118" s="3">
        <f t="shared" si="5"/>
        <v>449.08055555555558</v>
      </c>
      <c r="G118" s="3">
        <f>SUM(Table39[[#This Row],[RN Hours Contract (W/ Admin, DON)]], Table39[[#This Row],[LPN Contract Hours (w/ Admin)]], Table39[[#This Row],[CNA/NA/Med Aide Contract Hours]])</f>
        <v>2.9722222222222223</v>
      </c>
      <c r="H118" s="4">
        <f>Table39[[#This Row],[Total Contract Hours]]/Table39[[#This Row],[Total Hours Nurse Staffing]]</f>
        <v>6.6184611768489937E-3</v>
      </c>
      <c r="I118" s="3">
        <f>SUM(Table39[[#This Row],[RN Hours]], Table39[[#This Row],[RN Admin Hours]], Table39[[#This Row],[RN DON Hours]])</f>
        <v>58.816666666666663</v>
      </c>
      <c r="J118" s="3">
        <f t="shared" si="6"/>
        <v>0.47499999999999998</v>
      </c>
      <c r="K118" s="4">
        <f>Table39[[#This Row],[RN Hours Contract (W/ Admin, DON)]]/Table39[[#This Row],[RN Hours (w/ Admin, DON)]]</f>
        <v>8.0759421932558792E-3</v>
      </c>
      <c r="L118" s="3">
        <v>47.405555555555559</v>
      </c>
      <c r="M118" s="3">
        <v>0.43611111111111112</v>
      </c>
      <c r="N118" s="4">
        <f>Table39[[#This Row],[RN Hours Contract]]/Table39[[#This Row],[RN Hours]]</f>
        <v>9.1995781085198632E-3</v>
      </c>
      <c r="O118" s="3">
        <v>6.3444444444444441</v>
      </c>
      <c r="P118" s="3">
        <v>3.888888888888889E-2</v>
      </c>
      <c r="Q118" s="4">
        <f>Table39[[#This Row],[RN Admin Hours Contract]]/Table39[[#This Row],[RN Admin Hours]]</f>
        <v>6.1295971978984239E-3</v>
      </c>
      <c r="R118" s="3">
        <v>5.0666666666666664</v>
      </c>
      <c r="S118" s="3">
        <v>0</v>
      </c>
      <c r="T118" s="4">
        <f>Table39[[#This Row],[RN DON Hours Contract]]/Table39[[#This Row],[RN DON Hours]]</f>
        <v>0</v>
      </c>
      <c r="U118" s="3">
        <f>SUM(Table39[[#This Row],[LPN Hours]], Table39[[#This Row],[LPN Admin Hours]])</f>
        <v>113.66666666666667</v>
      </c>
      <c r="V118" s="3">
        <f>Table39[[#This Row],[LPN Hours Contract]]+Table39[[#This Row],[LPN Admin Hours Contract]]</f>
        <v>2.4972222222222222</v>
      </c>
      <c r="W118" s="4">
        <f t="shared" si="7"/>
        <v>2.1969696969696969E-2</v>
      </c>
      <c r="X118" s="3">
        <v>110.40833333333333</v>
      </c>
      <c r="Y118" s="3">
        <v>2.4972222222222222</v>
      </c>
      <c r="Z118" s="4">
        <f>Table39[[#This Row],[LPN Hours Contract]]/Table39[[#This Row],[LPN Hours]]</f>
        <v>2.2618059224595567E-2</v>
      </c>
      <c r="AA118" s="3">
        <v>3.2583333333333333</v>
      </c>
      <c r="AB118" s="3">
        <v>0</v>
      </c>
      <c r="AC118" s="4">
        <f>Table39[[#This Row],[LPN Admin Hours Contract]]/Table39[[#This Row],[LPN Admin Hours]]</f>
        <v>0</v>
      </c>
      <c r="AD118" s="3">
        <f>SUM(Table39[[#This Row],[CNA Hours]], Table39[[#This Row],[NA in Training Hours]], Table39[[#This Row],[Med Aide/Tech Hours]])</f>
        <v>276.59722222222223</v>
      </c>
      <c r="AE118" s="3">
        <f>SUM(Table39[[#This Row],[CNA Hours Contract]], Table39[[#This Row],[NA in Training Hours Contract]], Table39[[#This Row],[Med Aide/Tech Hours Contract]])</f>
        <v>0</v>
      </c>
      <c r="AF118" s="4">
        <f>Table39[[#This Row],[CNA/NA/Med Aide Contract Hours]]/Table39[[#This Row],[Total CNA, NA in Training, Med Aide/Tech Hours]]</f>
        <v>0</v>
      </c>
      <c r="AG118" s="3">
        <v>276.59722222222223</v>
      </c>
      <c r="AH118" s="3">
        <v>0</v>
      </c>
      <c r="AI118" s="4">
        <f>Table39[[#This Row],[CNA Hours Contract]]/Table39[[#This Row],[CNA Hours]]</f>
        <v>0</v>
      </c>
      <c r="AJ118" s="3">
        <v>0</v>
      </c>
      <c r="AK118" s="3">
        <v>0</v>
      </c>
      <c r="AL118" s="4">
        <v>0</v>
      </c>
      <c r="AM118" s="3">
        <v>0</v>
      </c>
      <c r="AN118" s="3">
        <v>0</v>
      </c>
      <c r="AO118" s="4">
        <v>0</v>
      </c>
      <c r="AP118" s="1" t="s">
        <v>116</v>
      </c>
      <c r="AQ118" s="1">
        <v>1</v>
      </c>
    </row>
    <row r="119" spans="1:43" x14ac:dyDescent="0.2">
      <c r="A119" s="1" t="s">
        <v>208</v>
      </c>
      <c r="B119" s="1" t="s">
        <v>326</v>
      </c>
      <c r="C119" s="1" t="s">
        <v>446</v>
      </c>
      <c r="D119" s="1" t="s">
        <v>521</v>
      </c>
      <c r="E119" s="3">
        <v>114.52222222222223</v>
      </c>
      <c r="F119" s="3">
        <f t="shared" si="5"/>
        <v>358.45833333333331</v>
      </c>
      <c r="G119" s="3">
        <f>SUM(Table39[[#This Row],[RN Hours Contract (W/ Admin, DON)]], Table39[[#This Row],[LPN Contract Hours (w/ Admin)]], Table39[[#This Row],[CNA/NA/Med Aide Contract Hours]])</f>
        <v>0</v>
      </c>
      <c r="H119" s="4">
        <f>Table39[[#This Row],[Total Contract Hours]]/Table39[[#This Row],[Total Hours Nurse Staffing]]</f>
        <v>0</v>
      </c>
      <c r="I119" s="3">
        <f>SUM(Table39[[#This Row],[RN Hours]], Table39[[#This Row],[RN Admin Hours]], Table39[[#This Row],[RN DON Hours]])</f>
        <v>56.008333333333333</v>
      </c>
      <c r="J119" s="3">
        <f t="shared" si="6"/>
        <v>0</v>
      </c>
      <c r="K119" s="4">
        <f>Table39[[#This Row],[RN Hours Contract (W/ Admin, DON)]]/Table39[[#This Row],[RN Hours (w/ Admin, DON)]]</f>
        <v>0</v>
      </c>
      <c r="L119" s="3">
        <v>10.630555555555556</v>
      </c>
      <c r="M119" s="3">
        <v>0</v>
      </c>
      <c r="N119" s="4">
        <f>Table39[[#This Row],[RN Hours Contract]]/Table39[[#This Row],[RN Hours]]</f>
        <v>0</v>
      </c>
      <c r="O119" s="3">
        <v>40.708333333333336</v>
      </c>
      <c r="P119" s="3">
        <v>0</v>
      </c>
      <c r="Q119" s="4">
        <f>Table39[[#This Row],[RN Admin Hours Contract]]/Table39[[#This Row],[RN Admin Hours]]</f>
        <v>0</v>
      </c>
      <c r="R119" s="3">
        <v>4.6694444444444443</v>
      </c>
      <c r="S119" s="3">
        <v>0</v>
      </c>
      <c r="T119" s="4">
        <f>Table39[[#This Row],[RN DON Hours Contract]]/Table39[[#This Row],[RN DON Hours]]</f>
        <v>0</v>
      </c>
      <c r="U119" s="3">
        <f>SUM(Table39[[#This Row],[LPN Hours]], Table39[[#This Row],[LPN Admin Hours]])</f>
        <v>74.677777777777777</v>
      </c>
      <c r="V119" s="3">
        <f>Table39[[#This Row],[LPN Hours Contract]]+Table39[[#This Row],[LPN Admin Hours Contract]]</f>
        <v>0</v>
      </c>
      <c r="W119" s="4">
        <f t="shared" si="7"/>
        <v>0</v>
      </c>
      <c r="X119" s="3">
        <v>74.61666666666666</v>
      </c>
      <c r="Y119" s="3">
        <v>0</v>
      </c>
      <c r="Z119" s="4">
        <f>Table39[[#This Row],[LPN Hours Contract]]/Table39[[#This Row],[LPN Hours]]</f>
        <v>0</v>
      </c>
      <c r="AA119" s="3">
        <v>6.1111111111111109E-2</v>
      </c>
      <c r="AB119" s="3">
        <v>0</v>
      </c>
      <c r="AC119" s="4">
        <f>Table39[[#This Row],[LPN Admin Hours Contract]]/Table39[[#This Row],[LPN Admin Hours]]</f>
        <v>0</v>
      </c>
      <c r="AD119" s="3">
        <f>SUM(Table39[[#This Row],[CNA Hours]], Table39[[#This Row],[NA in Training Hours]], Table39[[#This Row],[Med Aide/Tech Hours]])</f>
        <v>227.77222222222221</v>
      </c>
      <c r="AE119" s="3">
        <f>SUM(Table39[[#This Row],[CNA Hours Contract]], Table39[[#This Row],[NA in Training Hours Contract]], Table39[[#This Row],[Med Aide/Tech Hours Contract]])</f>
        <v>0</v>
      </c>
      <c r="AF119" s="4">
        <f>Table39[[#This Row],[CNA/NA/Med Aide Contract Hours]]/Table39[[#This Row],[Total CNA, NA in Training, Med Aide/Tech Hours]]</f>
        <v>0</v>
      </c>
      <c r="AG119" s="3">
        <v>227.77222222222221</v>
      </c>
      <c r="AH119" s="3">
        <v>0</v>
      </c>
      <c r="AI119" s="4">
        <f>Table39[[#This Row],[CNA Hours Contract]]/Table39[[#This Row],[CNA Hours]]</f>
        <v>0</v>
      </c>
      <c r="AJ119" s="3">
        <v>0</v>
      </c>
      <c r="AK119" s="3">
        <v>0</v>
      </c>
      <c r="AL119" s="4">
        <v>0</v>
      </c>
      <c r="AM119" s="3">
        <v>0</v>
      </c>
      <c r="AN119" s="3">
        <v>0</v>
      </c>
      <c r="AO119" s="4">
        <v>0</v>
      </c>
      <c r="AP119" s="1" t="s">
        <v>117</v>
      </c>
      <c r="AQ119" s="1">
        <v>1</v>
      </c>
    </row>
    <row r="120" spans="1:43" x14ac:dyDescent="0.2">
      <c r="A120" s="1" t="s">
        <v>208</v>
      </c>
      <c r="B120" s="1" t="s">
        <v>327</v>
      </c>
      <c r="C120" s="1" t="s">
        <v>481</v>
      </c>
      <c r="D120" s="1" t="s">
        <v>518</v>
      </c>
      <c r="E120" s="3">
        <v>74.411111111111111</v>
      </c>
      <c r="F120" s="3">
        <f t="shared" si="5"/>
        <v>323.09211111111114</v>
      </c>
      <c r="G120" s="3">
        <f>SUM(Table39[[#This Row],[RN Hours Contract (W/ Admin, DON)]], Table39[[#This Row],[LPN Contract Hours (w/ Admin)]], Table39[[#This Row],[CNA/NA/Med Aide Contract Hours]])</f>
        <v>0</v>
      </c>
      <c r="H120" s="4">
        <f>Table39[[#This Row],[Total Contract Hours]]/Table39[[#This Row],[Total Hours Nurse Staffing]]</f>
        <v>0</v>
      </c>
      <c r="I120" s="3">
        <f>SUM(Table39[[#This Row],[RN Hours]], Table39[[#This Row],[RN Admin Hours]], Table39[[#This Row],[RN DON Hours]])</f>
        <v>54.377000000000002</v>
      </c>
      <c r="J120" s="3">
        <f t="shared" si="6"/>
        <v>0</v>
      </c>
      <c r="K120" s="4">
        <f>Table39[[#This Row],[RN Hours Contract (W/ Admin, DON)]]/Table39[[#This Row],[RN Hours (w/ Admin, DON)]]</f>
        <v>0</v>
      </c>
      <c r="L120" s="3">
        <v>35.36588888888889</v>
      </c>
      <c r="M120" s="3">
        <v>0</v>
      </c>
      <c r="N120" s="4">
        <f>Table39[[#This Row],[RN Hours Contract]]/Table39[[#This Row],[RN Hours]]</f>
        <v>0</v>
      </c>
      <c r="O120" s="3">
        <v>13.394444444444444</v>
      </c>
      <c r="P120" s="3">
        <v>0</v>
      </c>
      <c r="Q120" s="4">
        <f>Table39[[#This Row],[RN Admin Hours Contract]]/Table39[[#This Row],[RN Admin Hours]]</f>
        <v>0</v>
      </c>
      <c r="R120" s="3">
        <v>5.6166666666666663</v>
      </c>
      <c r="S120" s="3">
        <v>0</v>
      </c>
      <c r="T120" s="4">
        <f>Table39[[#This Row],[RN DON Hours Contract]]/Table39[[#This Row],[RN DON Hours]]</f>
        <v>0</v>
      </c>
      <c r="U120" s="3">
        <f>SUM(Table39[[#This Row],[LPN Hours]], Table39[[#This Row],[LPN Admin Hours]])</f>
        <v>92.586111111111109</v>
      </c>
      <c r="V120" s="3">
        <f>Table39[[#This Row],[LPN Hours Contract]]+Table39[[#This Row],[LPN Admin Hours Contract]]</f>
        <v>0</v>
      </c>
      <c r="W120" s="4">
        <f t="shared" si="7"/>
        <v>0</v>
      </c>
      <c r="X120" s="3">
        <v>81.905555555555551</v>
      </c>
      <c r="Y120" s="3">
        <v>0</v>
      </c>
      <c r="Z120" s="4">
        <f>Table39[[#This Row],[LPN Hours Contract]]/Table39[[#This Row],[LPN Hours]]</f>
        <v>0</v>
      </c>
      <c r="AA120" s="3">
        <v>10.680555555555555</v>
      </c>
      <c r="AB120" s="3">
        <v>0</v>
      </c>
      <c r="AC120" s="4">
        <f>Table39[[#This Row],[LPN Admin Hours Contract]]/Table39[[#This Row],[LPN Admin Hours]]</f>
        <v>0</v>
      </c>
      <c r="AD120" s="3">
        <f>SUM(Table39[[#This Row],[CNA Hours]], Table39[[#This Row],[NA in Training Hours]], Table39[[#This Row],[Med Aide/Tech Hours]])</f>
        <v>176.12900000000002</v>
      </c>
      <c r="AE120" s="3">
        <f>SUM(Table39[[#This Row],[CNA Hours Contract]], Table39[[#This Row],[NA in Training Hours Contract]], Table39[[#This Row],[Med Aide/Tech Hours Contract]])</f>
        <v>0</v>
      </c>
      <c r="AF120" s="4">
        <f>Table39[[#This Row],[CNA/NA/Med Aide Contract Hours]]/Table39[[#This Row],[Total CNA, NA in Training, Med Aide/Tech Hours]]</f>
        <v>0</v>
      </c>
      <c r="AG120" s="3">
        <v>176.12900000000002</v>
      </c>
      <c r="AH120" s="3">
        <v>0</v>
      </c>
      <c r="AI120" s="4">
        <f>Table39[[#This Row],[CNA Hours Contract]]/Table39[[#This Row],[CNA Hours]]</f>
        <v>0</v>
      </c>
      <c r="AJ120" s="3">
        <v>0</v>
      </c>
      <c r="AK120" s="3">
        <v>0</v>
      </c>
      <c r="AL120" s="4">
        <v>0</v>
      </c>
      <c r="AM120" s="3">
        <v>0</v>
      </c>
      <c r="AN120" s="3">
        <v>0</v>
      </c>
      <c r="AO120" s="4">
        <v>0</v>
      </c>
      <c r="AP120" s="1" t="s">
        <v>118</v>
      </c>
      <c r="AQ120" s="1">
        <v>1</v>
      </c>
    </row>
    <row r="121" spans="1:43" x14ac:dyDescent="0.2">
      <c r="A121" s="1" t="s">
        <v>208</v>
      </c>
      <c r="B121" s="1" t="s">
        <v>328</v>
      </c>
      <c r="C121" s="1" t="s">
        <v>490</v>
      </c>
      <c r="D121" s="1" t="s">
        <v>523</v>
      </c>
      <c r="E121" s="3">
        <v>140.37777777777777</v>
      </c>
      <c r="F121" s="3">
        <f t="shared" si="5"/>
        <v>456.00833333333333</v>
      </c>
      <c r="G121" s="3">
        <f>SUM(Table39[[#This Row],[RN Hours Contract (W/ Admin, DON)]], Table39[[#This Row],[LPN Contract Hours (w/ Admin)]], Table39[[#This Row],[CNA/NA/Med Aide Contract Hours]])</f>
        <v>0</v>
      </c>
      <c r="H121" s="4">
        <f>Table39[[#This Row],[Total Contract Hours]]/Table39[[#This Row],[Total Hours Nurse Staffing]]</f>
        <v>0</v>
      </c>
      <c r="I121" s="3">
        <f>SUM(Table39[[#This Row],[RN Hours]], Table39[[#This Row],[RN Admin Hours]], Table39[[#This Row],[RN DON Hours]])</f>
        <v>55.925000000000004</v>
      </c>
      <c r="J121" s="3">
        <f t="shared" si="6"/>
        <v>0</v>
      </c>
      <c r="K121" s="4">
        <f>Table39[[#This Row],[RN Hours Contract (W/ Admin, DON)]]/Table39[[#This Row],[RN Hours (w/ Admin, DON)]]</f>
        <v>0</v>
      </c>
      <c r="L121" s="3">
        <v>4.9333333333333336</v>
      </c>
      <c r="M121" s="3">
        <v>0</v>
      </c>
      <c r="N121" s="4">
        <f>Table39[[#This Row],[RN Hours Contract]]/Table39[[#This Row],[RN Hours]]</f>
        <v>0</v>
      </c>
      <c r="O121" s="3">
        <v>45.605555555555554</v>
      </c>
      <c r="P121" s="3">
        <v>0</v>
      </c>
      <c r="Q121" s="4">
        <f>Table39[[#This Row],[RN Admin Hours Contract]]/Table39[[#This Row],[RN Admin Hours]]</f>
        <v>0</v>
      </c>
      <c r="R121" s="3">
        <v>5.3861111111111111</v>
      </c>
      <c r="S121" s="3">
        <v>0</v>
      </c>
      <c r="T121" s="4">
        <f>Table39[[#This Row],[RN DON Hours Contract]]/Table39[[#This Row],[RN DON Hours]]</f>
        <v>0</v>
      </c>
      <c r="U121" s="3">
        <f>SUM(Table39[[#This Row],[LPN Hours]], Table39[[#This Row],[LPN Admin Hours]])</f>
        <v>144.11111111111109</v>
      </c>
      <c r="V121" s="3">
        <f>Table39[[#This Row],[LPN Hours Contract]]+Table39[[#This Row],[LPN Admin Hours Contract]]</f>
        <v>0</v>
      </c>
      <c r="W121" s="4">
        <f t="shared" si="7"/>
        <v>0</v>
      </c>
      <c r="X121" s="3">
        <v>134.37777777777777</v>
      </c>
      <c r="Y121" s="3">
        <v>0</v>
      </c>
      <c r="Z121" s="4">
        <f>Table39[[#This Row],[LPN Hours Contract]]/Table39[[#This Row],[LPN Hours]]</f>
        <v>0</v>
      </c>
      <c r="AA121" s="3">
        <v>9.7333333333333325</v>
      </c>
      <c r="AB121" s="3">
        <v>0</v>
      </c>
      <c r="AC121" s="4">
        <f>Table39[[#This Row],[LPN Admin Hours Contract]]/Table39[[#This Row],[LPN Admin Hours]]</f>
        <v>0</v>
      </c>
      <c r="AD121" s="3">
        <f>SUM(Table39[[#This Row],[CNA Hours]], Table39[[#This Row],[NA in Training Hours]], Table39[[#This Row],[Med Aide/Tech Hours]])</f>
        <v>255.97222222222223</v>
      </c>
      <c r="AE121" s="3">
        <f>SUM(Table39[[#This Row],[CNA Hours Contract]], Table39[[#This Row],[NA in Training Hours Contract]], Table39[[#This Row],[Med Aide/Tech Hours Contract]])</f>
        <v>0</v>
      </c>
      <c r="AF121" s="4">
        <f>Table39[[#This Row],[CNA/NA/Med Aide Contract Hours]]/Table39[[#This Row],[Total CNA, NA in Training, Med Aide/Tech Hours]]</f>
        <v>0</v>
      </c>
      <c r="AG121" s="3">
        <v>255.97222222222223</v>
      </c>
      <c r="AH121" s="3">
        <v>0</v>
      </c>
      <c r="AI121" s="4">
        <f>Table39[[#This Row],[CNA Hours Contract]]/Table39[[#This Row],[CNA Hours]]</f>
        <v>0</v>
      </c>
      <c r="AJ121" s="3">
        <v>0</v>
      </c>
      <c r="AK121" s="3">
        <v>0</v>
      </c>
      <c r="AL121" s="4">
        <v>0</v>
      </c>
      <c r="AM121" s="3">
        <v>0</v>
      </c>
      <c r="AN121" s="3">
        <v>0</v>
      </c>
      <c r="AO121" s="4">
        <v>0</v>
      </c>
      <c r="AP121" s="1" t="s">
        <v>119</v>
      </c>
      <c r="AQ121" s="1">
        <v>1</v>
      </c>
    </row>
    <row r="122" spans="1:43" x14ac:dyDescent="0.2">
      <c r="A122" s="1" t="s">
        <v>208</v>
      </c>
      <c r="B122" s="1" t="s">
        <v>329</v>
      </c>
      <c r="C122" s="1" t="s">
        <v>480</v>
      </c>
      <c r="D122" s="1" t="s">
        <v>521</v>
      </c>
      <c r="E122" s="3">
        <v>36.744444444444447</v>
      </c>
      <c r="F122" s="3">
        <f t="shared" si="5"/>
        <v>125.56944444444444</v>
      </c>
      <c r="G122" s="3">
        <f>SUM(Table39[[#This Row],[RN Hours Contract (W/ Admin, DON)]], Table39[[#This Row],[LPN Contract Hours (w/ Admin)]], Table39[[#This Row],[CNA/NA/Med Aide Contract Hours]])</f>
        <v>0</v>
      </c>
      <c r="H122" s="4">
        <f>Table39[[#This Row],[Total Contract Hours]]/Table39[[#This Row],[Total Hours Nurse Staffing]]</f>
        <v>0</v>
      </c>
      <c r="I122" s="3">
        <f>SUM(Table39[[#This Row],[RN Hours]], Table39[[#This Row],[RN Admin Hours]], Table39[[#This Row],[RN DON Hours]])</f>
        <v>31.502777777777776</v>
      </c>
      <c r="J122" s="3">
        <f t="shared" si="6"/>
        <v>0</v>
      </c>
      <c r="K122" s="4">
        <f>Table39[[#This Row],[RN Hours Contract (W/ Admin, DON)]]/Table39[[#This Row],[RN Hours (w/ Admin, DON)]]</f>
        <v>0</v>
      </c>
      <c r="L122" s="3">
        <v>25.038888888888888</v>
      </c>
      <c r="M122" s="3">
        <v>0</v>
      </c>
      <c r="N122" s="4">
        <f>Table39[[#This Row],[RN Hours Contract]]/Table39[[#This Row],[RN Hours]]</f>
        <v>0</v>
      </c>
      <c r="O122" s="3">
        <v>2.2361111111111112</v>
      </c>
      <c r="P122" s="3">
        <v>0</v>
      </c>
      <c r="Q122" s="4">
        <f>Table39[[#This Row],[RN Admin Hours Contract]]/Table39[[#This Row],[RN Admin Hours]]</f>
        <v>0</v>
      </c>
      <c r="R122" s="3">
        <v>4.2277777777777779</v>
      </c>
      <c r="S122" s="3">
        <v>0</v>
      </c>
      <c r="T122" s="4">
        <f>Table39[[#This Row],[RN DON Hours Contract]]/Table39[[#This Row],[RN DON Hours]]</f>
        <v>0</v>
      </c>
      <c r="U122" s="3">
        <f>SUM(Table39[[#This Row],[LPN Hours]], Table39[[#This Row],[LPN Admin Hours]])</f>
        <v>19.608333333333334</v>
      </c>
      <c r="V122" s="3">
        <f>Table39[[#This Row],[LPN Hours Contract]]+Table39[[#This Row],[LPN Admin Hours Contract]]</f>
        <v>0</v>
      </c>
      <c r="W122" s="4">
        <f t="shared" si="7"/>
        <v>0</v>
      </c>
      <c r="X122" s="3">
        <v>13.755555555555556</v>
      </c>
      <c r="Y122" s="3">
        <v>0</v>
      </c>
      <c r="Z122" s="4">
        <f>Table39[[#This Row],[LPN Hours Contract]]/Table39[[#This Row],[LPN Hours]]</f>
        <v>0</v>
      </c>
      <c r="AA122" s="3">
        <v>5.8527777777777779</v>
      </c>
      <c r="AB122" s="3">
        <v>0</v>
      </c>
      <c r="AC122" s="4">
        <f>Table39[[#This Row],[LPN Admin Hours Contract]]/Table39[[#This Row],[LPN Admin Hours]]</f>
        <v>0</v>
      </c>
      <c r="AD122" s="3">
        <f>SUM(Table39[[#This Row],[CNA Hours]], Table39[[#This Row],[NA in Training Hours]], Table39[[#This Row],[Med Aide/Tech Hours]])</f>
        <v>74.458333333333329</v>
      </c>
      <c r="AE122" s="3">
        <f>SUM(Table39[[#This Row],[CNA Hours Contract]], Table39[[#This Row],[NA in Training Hours Contract]], Table39[[#This Row],[Med Aide/Tech Hours Contract]])</f>
        <v>0</v>
      </c>
      <c r="AF122" s="4">
        <f>Table39[[#This Row],[CNA/NA/Med Aide Contract Hours]]/Table39[[#This Row],[Total CNA, NA in Training, Med Aide/Tech Hours]]</f>
        <v>0</v>
      </c>
      <c r="AG122" s="3">
        <v>68.708333333333329</v>
      </c>
      <c r="AH122" s="3">
        <v>0</v>
      </c>
      <c r="AI122" s="4">
        <f>Table39[[#This Row],[CNA Hours Contract]]/Table39[[#This Row],[CNA Hours]]</f>
        <v>0</v>
      </c>
      <c r="AJ122" s="3">
        <v>5.75</v>
      </c>
      <c r="AK122" s="3">
        <v>0</v>
      </c>
      <c r="AL122" s="4">
        <f>Table39[[#This Row],[NA in Training Hours Contract]]/Table39[[#This Row],[NA in Training Hours]]</f>
        <v>0</v>
      </c>
      <c r="AM122" s="3">
        <v>0</v>
      </c>
      <c r="AN122" s="3">
        <v>0</v>
      </c>
      <c r="AO122" s="4">
        <v>0</v>
      </c>
      <c r="AP122" s="1" t="s">
        <v>120</v>
      </c>
      <c r="AQ122" s="1">
        <v>1</v>
      </c>
    </row>
    <row r="123" spans="1:43" x14ac:dyDescent="0.2">
      <c r="A123" s="1" t="s">
        <v>208</v>
      </c>
      <c r="B123" s="1" t="s">
        <v>330</v>
      </c>
      <c r="C123" s="1" t="s">
        <v>417</v>
      </c>
      <c r="D123" s="1" t="s">
        <v>518</v>
      </c>
      <c r="E123" s="3">
        <v>2.0111111111111111</v>
      </c>
      <c r="F123" s="3">
        <f t="shared" si="5"/>
        <v>5.55</v>
      </c>
      <c r="G123" s="3">
        <f>SUM(Table39[[#This Row],[RN Hours Contract (W/ Admin, DON)]], Table39[[#This Row],[LPN Contract Hours (w/ Admin)]], Table39[[#This Row],[CNA/NA/Med Aide Contract Hours]])</f>
        <v>0</v>
      </c>
      <c r="H123" s="4">
        <f>Table39[[#This Row],[Total Contract Hours]]/Table39[[#This Row],[Total Hours Nurse Staffing]]</f>
        <v>0</v>
      </c>
      <c r="I123" s="3">
        <f>SUM(Table39[[#This Row],[RN Hours]], Table39[[#This Row],[RN Admin Hours]], Table39[[#This Row],[RN DON Hours]])</f>
        <v>2.6527777777777777</v>
      </c>
      <c r="J123" s="3">
        <f t="shared" si="6"/>
        <v>0</v>
      </c>
      <c r="K123" s="4">
        <f>Table39[[#This Row],[RN Hours Contract (W/ Admin, DON)]]/Table39[[#This Row],[RN Hours (w/ Admin, DON)]]</f>
        <v>0</v>
      </c>
      <c r="L123" s="3">
        <v>1.675</v>
      </c>
      <c r="M123" s="3">
        <v>0</v>
      </c>
      <c r="N123" s="4">
        <f>Table39[[#This Row],[RN Hours Contract]]/Table39[[#This Row],[RN Hours]]</f>
        <v>0</v>
      </c>
      <c r="O123" s="3">
        <v>0</v>
      </c>
      <c r="P123" s="3">
        <v>0</v>
      </c>
      <c r="Q123" s="4">
        <v>0</v>
      </c>
      <c r="R123" s="3">
        <v>0.97777777777777775</v>
      </c>
      <c r="S123" s="3">
        <v>0</v>
      </c>
      <c r="T123" s="4">
        <f>Table39[[#This Row],[RN DON Hours Contract]]/Table39[[#This Row],[RN DON Hours]]</f>
        <v>0</v>
      </c>
      <c r="U123" s="3">
        <f>SUM(Table39[[#This Row],[LPN Hours]], Table39[[#This Row],[LPN Admin Hours]])</f>
        <v>0.48055555555555557</v>
      </c>
      <c r="V123" s="3">
        <f>Table39[[#This Row],[LPN Hours Contract]]+Table39[[#This Row],[LPN Admin Hours Contract]]</f>
        <v>0</v>
      </c>
      <c r="W123" s="4">
        <f t="shared" si="7"/>
        <v>0</v>
      </c>
      <c r="X123" s="3">
        <v>0.48055555555555557</v>
      </c>
      <c r="Y123" s="3">
        <v>0</v>
      </c>
      <c r="Z123" s="4">
        <f>Table39[[#This Row],[LPN Hours Contract]]/Table39[[#This Row],[LPN Hours]]</f>
        <v>0</v>
      </c>
      <c r="AA123" s="3">
        <v>0</v>
      </c>
      <c r="AB123" s="3">
        <v>0</v>
      </c>
      <c r="AC123" s="4">
        <v>0</v>
      </c>
      <c r="AD123" s="3">
        <f>SUM(Table39[[#This Row],[CNA Hours]], Table39[[#This Row],[NA in Training Hours]], Table39[[#This Row],[Med Aide/Tech Hours]])</f>
        <v>2.4166666666666665</v>
      </c>
      <c r="AE123" s="3">
        <f>SUM(Table39[[#This Row],[CNA Hours Contract]], Table39[[#This Row],[NA in Training Hours Contract]], Table39[[#This Row],[Med Aide/Tech Hours Contract]])</f>
        <v>0</v>
      </c>
      <c r="AF123" s="4">
        <f>Table39[[#This Row],[CNA/NA/Med Aide Contract Hours]]/Table39[[#This Row],[Total CNA, NA in Training, Med Aide/Tech Hours]]</f>
        <v>0</v>
      </c>
      <c r="AG123" s="3">
        <v>2.4166666666666665</v>
      </c>
      <c r="AH123" s="3">
        <v>0</v>
      </c>
      <c r="AI123" s="4">
        <f>Table39[[#This Row],[CNA Hours Contract]]/Table39[[#This Row],[CNA Hours]]</f>
        <v>0</v>
      </c>
      <c r="AJ123" s="3">
        <v>0</v>
      </c>
      <c r="AK123" s="3">
        <v>0</v>
      </c>
      <c r="AL123" s="4">
        <v>0</v>
      </c>
      <c r="AM123" s="3">
        <v>0</v>
      </c>
      <c r="AN123" s="3">
        <v>0</v>
      </c>
      <c r="AO123" s="4">
        <v>0</v>
      </c>
      <c r="AP123" s="1" t="s">
        <v>121</v>
      </c>
      <c r="AQ123" s="1">
        <v>1</v>
      </c>
    </row>
    <row r="124" spans="1:43" x14ac:dyDescent="0.2">
      <c r="A124" s="1" t="s">
        <v>208</v>
      </c>
      <c r="B124" s="1" t="s">
        <v>331</v>
      </c>
      <c r="C124" s="1" t="s">
        <v>464</v>
      </c>
      <c r="D124" s="1" t="s">
        <v>517</v>
      </c>
      <c r="E124" s="3">
        <v>102.21111111111111</v>
      </c>
      <c r="F124" s="3">
        <f t="shared" si="5"/>
        <v>447.06822222222229</v>
      </c>
      <c r="G124" s="3">
        <f>SUM(Table39[[#This Row],[RN Hours Contract (W/ Admin, DON)]], Table39[[#This Row],[LPN Contract Hours (w/ Admin)]], Table39[[#This Row],[CNA/NA/Med Aide Contract Hours]])</f>
        <v>0.1</v>
      </c>
      <c r="H124" s="4">
        <f>Table39[[#This Row],[Total Contract Hours]]/Table39[[#This Row],[Total Hours Nurse Staffing]]</f>
        <v>2.2367950802437806E-4</v>
      </c>
      <c r="I124" s="3">
        <f>SUM(Table39[[#This Row],[RN Hours]], Table39[[#This Row],[RN Admin Hours]], Table39[[#This Row],[RN DON Hours]])</f>
        <v>76.855999999999995</v>
      </c>
      <c r="J124" s="3">
        <f t="shared" si="6"/>
        <v>0</v>
      </c>
      <c r="K124" s="4">
        <f>Table39[[#This Row],[RN Hours Contract (W/ Admin, DON)]]/Table39[[#This Row],[RN Hours (w/ Admin, DON)]]</f>
        <v>0</v>
      </c>
      <c r="L124" s="3">
        <v>58.463444444444448</v>
      </c>
      <c r="M124" s="3">
        <v>0</v>
      </c>
      <c r="N124" s="4">
        <f>Table39[[#This Row],[RN Hours Contract]]/Table39[[#This Row],[RN Hours]]</f>
        <v>0</v>
      </c>
      <c r="O124" s="3">
        <v>12.993111111111112</v>
      </c>
      <c r="P124" s="3">
        <v>0</v>
      </c>
      <c r="Q124" s="4">
        <f>Table39[[#This Row],[RN Admin Hours Contract]]/Table39[[#This Row],[RN Admin Hours]]</f>
        <v>0</v>
      </c>
      <c r="R124" s="3">
        <v>5.3994444444444447</v>
      </c>
      <c r="S124" s="3">
        <v>0</v>
      </c>
      <c r="T124" s="4">
        <f>Table39[[#This Row],[RN DON Hours Contract]]/Table39[[#This Row],[RN DON Hours]]</f>
        <v>0</v>
      </c>
      <c r="U124" s="3">
        <f>SUM(Table39[[#This Row],[LPN Hours]], Table39[[#This Row],[LPN Admin Hours]])</f>
        <v>99.437333333333328</v>
      </c>
      <c r="V124" s="3">
        <f>Table39[[#This Row],[LPN Hours Contract]]+Table39[[#This Row],[LPN Admin Hours Contract]]</f>
        <v>0</v>
      </c>
      <c r="W124" s="4">
        <f t="shared" si="7"/>
        <v>0</v>
      </c>
      <c r="X124" s="3">
        <v>89.771000000000001</v>
      </c>
      <c r="Y124" s="3">
        <v>0</v>
      </c>
      <c r="Z124" s="4">
        <f>Table39[[#This Row],[LPN Hours Contract]]/Table39[[#This Row],[LPN Hours]]</f>
        <v>0</v>
      </c>
      <c r="AA124" s="3">
        <v>9.6663333333333323</v>
      </c>
      <c r="AB124" s="3">
        <v>0</v>
      </c>
      <c r="AC124" s="4">
        <f>Table39[[#This Row],[LPN Admin Hours Contract]]/Table39[[#This Row],[LPN Admin Hours]]</f>
        <v>0</v>
      </c>
      <c r="AD124" s="3">
        <f>SUM(Table39[[#This Row],[CNA Hours]], Table39[[#This Row],[NA in Training Hours]], Table39[[#This Row],[Med Aide/Tech Hours]])</f>
        <v>270.77488888888894</v>
      </c>
      <c r="AE124" s="3">
        <f>SUM(Table39[[#This Row],[CNA Hours Contract]], Table39[[#This Row],[NA in Training Hours Contract]], Table39[[#This Row],[Med Aide/Tech Hours Contract]])</f>
        <v>0.1</v>
      </c>
      <c r="AF124" s="4">
        <f>Table39[[#This Row],[CNA/NA/Med Aide Contract Hours]]/Table39[[#This Row],[Total CNA, NA in Training, Med Aide/Tech Hours]]</f>
        <v>3.6931046453511602E-4</v>
      </c>
      <c r="AG124" s="3">
        <v>270.67488888888892</v>
      </c>
      <c r="AH124" s="3">
        <v>0</v>
      </c>
      <c r="AI124" s="4">
        <f>Table39[[#This Row],[CNA Hours Contract]]/Table39[[#This Row],[CNA Hours]]</f>
        <v>0</v>
      </c>
      <c r="AJ124" s="3">
        <v>0.1</v>
      </c>
      <c r="AK124" s="3">
        <v>0.1</v>
      </c>
      <c r="AL124" s="4">
        <f>Table39[[#This Row],[NA in Training Hours Contract]]/Table39[[#This Row],[NA in Training Hours]]</f>
        <v>1</v>
      </c>
      <c r="AM124" s="3">
        <v>0</v>
      </c>
      <c r="AN124" s="3">
        <v>0</v>
      </c>
      <c r="AO124" s="4">
        <v>0</v>
      </c>
      <c r="AP124" s="1" t="s">
        <v>122</v>
      </c>
      <c r="AQ124" s="1">
        <v>1</v>
      </c>
    </row>
    <row r="125" spans="1:43" x14ac:dyDescent="0.2">
      <c r="A125" s="1" t="s">
        <v>208</v>
      </c>
      <c r="B125" s="1" t="s">
        <v>332</v>
      </c>
      <c r="C125" s="1" t="s">
        <v>422</v>
      </c>
      <c r="D125" s="1" t="s">
        <v>516</v>
      </c>
      <c r="E125" s="3">
        <v>116.11111111111111</v>
      </c>
      <c r="F125" s="3">
        <f t="shared" si="5"/>
        <v>459.36111111111109</v>
      </c>
      <c r="G125" s="3">
        <f>SUM(Table39[[#This Row],[RN Hours Contract (W/ Admin, DON)]], Table39[[#This Row],[LPN Contract Hours (w/ Admin)]], Table39[[#This Row],[CNA/NA/Med Aide Contract Hours]])</f>
        <v>0.42222222222222222</v>
      </c>
      <c r="H125" s="4">
        <f>Table39[[#This Row],[Total Contract Hours]]/Table39[[#This Row],[Total Hours Nurse Staffing]]</f>
        <v>9.1915099473907007E-4</v>
      </c>
      <c r="I125" s="3">
        <f>SUM(Table39[[#This Row],[RN Hours]], Table39[[#This Row],[RN Admin Hours]], Table39[[#This Row],[RN DON Hours]])</f>
        <v>88.136111111111106</v>
      </c>
      <c r="J125" s="3">
        <f t="shared" si="6"/>
        <v>0.29444444444444445</v>
      </c>
      <c r="K125" s="4">
        <f>Table39[[#This Row],[RN Hours Contract (W/ Admin, DON)]]/Table39[[#This Row],[RN Hours (w/ Admin, DON)]]</f>
        <v>3.3407923350877748E-3</v>
      </c>
      <c r="L125" s="3">
        <v>75.405555555555551</v>
      </c>
      <c r="M125" s="3">
        <v>0</v>
      </c>
      <c r="N125" s="4">
        <f>Table39[[#This Row],[RN Hours Contract]]/Table39[[#This Row],[RN Hours]]</f>
        <v>0</v>
      </c>
      <c r="O125" s="3">
        <v>7.2194444444444441</v>
      </c>
      <c r="P125" s="3">
        <v>0.29444444444444445</v>
      </c>
      <c r="Q125" s="4">
        <f>Table39[[#This Row],[RN Admin Hours Contract]]/Table39[[#This Row],[RN Admin Hours]]</f>
        <v>4.078491727587534E-2</v>
      </c>
      <c r="R125" s="3">
        <v>5.5111111111111111</v>
      </c>
      <c r="S125" s="3">
        <v>0</v>
      </c>
      <c r="T125" s="4">
        <f>Table39[[#This Row],[RN DON Hours Contract]]/Table39[[#This Row],[RN DON Hours]]</f>
        <v>0</v>
      </c>
      <c r="U125" s="3">
        <f>SUM(Table39[[#This Row],[LPN Hours]], Table39[[#This Row],[LPN Admin Hours]])</f>
        <v>119.80555555555556</v>
      </c>
      <c r="V125" s="3">
        <f>Table39[[#This Row],[LPN Hours Contract]]+Table39[[#This Row],[LPN Admin Hours Contract]]</f>
        <v>0</v>
      </c>
      <c r="W125" s="4">
        <f t="shared" si="7"/>
        <v>0</v>
      </c>
      <c r="X125" s="3">
        <v>115.15</v>
      </c>
      <c r="Y125" s="3">
        <v>0</v>
      </c>
      <c r="Z125" s="4">
        <f>Table39[[#This Row],[LPN Hours Contract]]/Table39[[#This Row],[LPN Hours]]</f>
        <v>0</v>
      </c>
      <c r="AA125" s="3">
        <v>4.6555555555555559</v>
      </c>
      <c r="AB125" s="3">
        <v>0</v>
      </c>
      <c r="AC125" s="4">
        <f>Table39[[#This Row],[LPN Admin Hours Contract]]/Table39[[#This Row],[LPN Admin Hours]]</f>
        <v>0</v>
      </c>
      <c r="AD125" s="3">
        <f>SUM(Table39[[#This Row],[CNA Hours]], Table39[[#This Row],[NA in Training Hours]], Table39[[#This Row],[Med Aide/Tech Hours]])</f>
        <v>251.41944444444445</v>
      </c>
      <c r="AE125" s="3">
        <f>SUM(Table39[[#This Row],[CNA Hours Contract]], Table39[[#This Row],[NA in Training Hours Contract]], Table39[[#This Row],[Med Aide/Tech Hours Contract]])</f>
        <v>0.12777777777777777</v>
      </c>
      <c r="AF125" s="4">
        <f>Table39[[#This Row],[CNA/NA/Med Aide Contract Hours]]/Table39[[#This Row],[Total CNA, NA in Training, Med Aide/Tech Hours]]</f>
        <v>5.0822551955010992E-4</v>
      </c>
      <c r="AG125" s="3">
        <v>251.41944444444445</v>
      </c>
      <c r="AH125" s="3">
        <v>0.12777777777777777</v>
      </c>
      <c r="AI125" s="4">
        <f>Table39[[#This Row],[CNA Hours Contract]]/Table39[[#This Row],[CNA Hours]]</f>
        <v>5.0822551955010992E-4</v>
      </c>
      <c r="AJ125" s="3">
        <v>0</v>
      </c>
      <c r="AK125" s="3">
        <v>0</v>
      </c>
      <c r="AL125" s="4">
        <v>0</v>
      </c>
      <c r="AM125" s="3">
        <v>0</v>
      </c>
      <c r="AN125" s="3">
        <v>0</v>
      </c>
      <c r="AO125" s="4">
        <v>0</v>
      </c>
      <c r="AP125" s="1" t="s">
        <v>123</v>
      </c>
      <c r="AQ125" s="1">
        <v>1</v>
      </c>
    </row>
    <row r="126" spans="1:43" x14ac:dyDescent="0.2">
      <c r="A126" s="1" t="s">
        <v>208</v>
      </c>
      <c r="B126" s="1" t="s">
        <v>333</v>
      </c>
      <c r="C126" s="1" t="s">
        <v>491</v>
      </c>
      <c r="D126" s="1" t="s">
        <v>518</v>
      </c>
      <c r="E126" s="3">
        <v>72.655555555555551</v>
      </c>
      <c r="F126" s="3">
        <f t="shared" si="5"/>
        <v>262.76233333333334</v>
      </c>
      <c r="G126" s="3">
        <f>SUM(Table39[[#This Row],[RN Hours Contract (W/ Admin, DON)]], Table39[[#This Row],[LPN Contract Hours (w/ Admin)]], Table39[[#This Row],[CNA/NA/Med Aide Contract Hours]])</f>
        <v>0</v>
      </c>
      <c r="H126" s="4">
        <f>Table39[[#This Row],[Total Contract Hours]]/Table39[[#This Row],[Total Hours Nurse Staffing]]</f>
        <v>0</v>
      </c>
      <c r="I126" s="3">
        <f>SUM(Table39[[#This Row],[RN Hours]], Table39[[#This Row],[RN Admin Hours]], Table39[[#This Row],[RN DON Hours]])</f>
        <v>45.958555555555549</v>
      </c>
      <c r="J126" s="3">
        <f t="shared" si="6"/>
        <v>0</v>
      </c>
      <c r="K126" s="4">
        <f>Table39[[#This Row],[RN Hours Contract (W/ Admin, DON)]]/Table39[[#This Row],[RN Hours (w/ Admin, DON)]]</f>
        <v>0</v>
      </c>
      <c r="L126" s="3">
        <v>29.620999999999999</v>
      </c>
      <c r="M126" s="3">
        <v>0</v>
      </c>
      <c r="N126" s="4">
        <f>Table39[[#This Row],[RN Hours Contract]]/Table39[[#This Row],[RN Hours]]</f>
        <v>0</v>
      </c>
      <c r="O126" s="3">
        <v>11.270888888888887</v>
      </c>
      <c r="P126" s="3">
        <v>0</v>
      </c>
      <c r="Q126" s="4">
        <f>Table39[[#This Row],[RN Admin Hours Contract]]/Table39[[#This Row],[RN Admin Hours]]</f>
        <v>0</v>
      </c>
      <c r="R126" s="3">
        <v>5.0666666666666664</v>
      </c>
      <c r="S126" s="3">
        <v>0</v>
      </c>
      <c r="T126" s="4">
        <f>Table39[[#This Row],[RN DON Hours Contract]]/Table39[[#This Row],[RN DON Hours]]</f>
        <v>0</v>
      </c>
      <c r="U126" s="3">
        <f>SUM(Table39[[#This Row],[LPN Hours]], Table39[[#This Row],[LPN Admin Hours]])</f>
        <v>74.157555555555561</v>
      </c>
      <c r="V126" s="3">
        <f>Table39[[#This Row],[LPN Hours Contract]]+Table39[[#This Row],[LPN Admin Hours Contract]]</f>
        <v>0</v>
      </c>
      <c r="W126" s="4">
        <f t="shared" si="7"/>
        <v>0</v>
      </c>
      <c r="X126" s="3">
        <v>74.157555555555561</v>
      </c>
      <c r="Y126" s="3">
        <v>0</v>
      </c>
      <c r="Z126" s="4">
        <f>Table39[[#This Row],[LPN Hours Contract]]/Table39[[#This Row],[LPN Hours]]</f>
        <v>0</v>
      </c>
      <c r="AA126" s="3">
        <v>0</v>
      </c>
      <c r="AB126" s="3">
        <v>0</v>
      </c>
      <c r="AC126" s="4">
        <v>0</v>
      </c>
      <c r="AD126" s="3">
        <f>SUM(Table39[[#This Row],[CNA Hours]], Table39[[#This Row],[NA in Training Hours]], Table39[[#This Row],[Med Aide/Tech Hours]])</f>
        <v>142.64622222222221</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142.64622222222221</v>
      </c>
      <c r="AH126" s="3">
        <v>0</v>
      </c>
      <c r="AI126" s="4">
        <f>Table39[[#This Row],[CNA Hours Contract]]/Table39[[#This Row],[CNA Hours]]</f>
        <v>0</v>
      </c>
      <c r="AJ126" s="3">
        <v>0</v>
      </c>
      <c r="AK126" s="3">
        <v>0</v>
      </c>
      <c r="AL126" s="4">
        <v>0</v>
      </c>
      <c r="AM126" s="3">
        <v>0</v>
      </c>
      <c r="AN126" s="3">
        <v>0</v>
      </c>
      <c r="AO126" s="4">
        <v>0</v>
      </c>
      <c r="AP126" s="1" t="s">
        <v>124</v>
      </c>
      <c r="AQ126" s="1">
        <v>1</v>
      </c>
    </row>
    <row r="127" spans="1:43" x14ac:dyDescent="0.2">
      <c r="A127" s="1" t="s">
        <v>208</v>
      </c>
      <c r="B127" s="1" t="s">
        <v>334</v>
      </c>
      <c r="C127" s="1" t="s">
        <v>445</v>
      </c>
      <c r="D127" s="1" t="s">
        <v>522</v>
      </c>
      <c r="E127" s="3">
        <v>126.15555555555555</v>
      </c>
      <c r="F127" s="3">
        <f t="shared" si="5"/>
        <v>469.43544444444444</v>
      </c>
      <c r="G127" s="3">
        <f>SUM(Table39[[#This Row],[RN Hours Contract (W/ Admin, DON)]], Table39[[#This Row],[LPN Contract Hours (w/ Admin)]], Table39[[#This Row],[CNA/NA/Med Aide Contract Hours]])</f>
        <v>0</v>
      </c>
      <c r="H127" s="4">
        <f>Table39[[#This Row],[Total Contract Hours]]/Table39[[#This Row],[Total Hours Nurse Staffing]]</f>
        <v>0</v>
      </c>
      <c r="I127" s="3">
        <f>SUM(Table39[[#This Row],[RN Hours]], Table39[[#This Row],[RN Admin Hours]], Table39[[#This Row],[RN DON Hours]])</f>
        <v>81.844333333333338</v>
      </c>
      <c r="J127" s="3">
        <f t="shared" si="6"/>
        <v>0</v>
      </c>
      <c r="K127" s="4">
        <f>Table39[[#This Row],[RN Hours Contract (W/ Admin, DON)]]/Table39[[#This Row],[RN Hours (w/ Admin, DON)]]</f>
        <v>0</v>
      </c>
      <c r="L127" s="3">
        <v>23.677666666666664</v>
      </c>
      <c r="M127" s="3">
        <v>0</v>
      </c>
      <c r="N127" s="4">
        <f>Table39[[#This Row],[RN Hours Contract]]/Table39[[#This Row],[RN Hours]]</f>
        <v>0</v>
      </c>
      <c r="O127" s="3">
        <v>55.158333333333331</v>
      </c>
      <c r="P127" s="3">
        <v>0</v>
      </c>
      <c r="Q127" s="4">
        <f>Table39[[#This Row],[RN Admin Hours Contract]]/Table39[[#This Row],[RN Admin Hours]]</f>
        <v>0</v>
      </c>
      <c r="R127" s="3">
        <v>3.0083333333333333</v>
      </c>
      <c r="S127" s="3">
        <v>0</v>
      </c>
      <c r="T127" s="4">
        <f>Table39[[#This Row],[RN DON Hours Contract]]/Table39[[#This Row],[RN DON Hours]]</f>
        <v>0</v>
      </c>
      <c r="U127" s="3">
        <f>SUM(Table39[[#This Row],[LPN Hours]], Table39[[#This Row],[LPN Admin Hours]])</f>
        <v>104.45833333333333</v>
      </c>
      <c r="V127" s="3">
        <f>Table39[[#This Row],[LPN Hours Contract]]+Table39[[#This Row],[LPN Admin Hours Contract]]</f>
        <v>0</v>
      </c>
      <c r="W127" s="4">
        <f t="shared" si="7"/>
        <v>0</v>
      </c>
      <c r="X127" s="3">
        <v>104.45833333333333</v>
      </c>
      <c r="Y127" s="3">
        <v>0</v>
      </c>
      <c r="Z127" s="4">
        <f>Table39[[#This Row],[LPN Hours Contract]]/Table39[[#This Row],[LPN Hours]]</f>
        <v>0</v>
      </c>
      <c r="AA127" s="3">
        <v>0</v>
      </c>
      <c r="AB127" s="3">
        <v>0</v>
      </c>
      <c r="AC127" s="4">
        <v>0</v>
      </c>
      <c r="AD127" s="3">
        <f>SUM(Table39[[#This Row],[CNA Hours]], Table39[[#This Row],[NA in Training Hours]], Table39[[#This Row],[Med Aide/Tech Hours]])</f>
        <v>283.13277777777779</v>
      </c>
      <c r="AE127" s="3">
        <f>SUM(Table39[[#This Row],[CNA Hours Contract]], Table39[[#This Row],[NA in Training Hours Contract]], Table39[[#This Row],[Med Aide/Tech Hours Contract]])</f>
        <v>0</v>
      </c>
      <c r="AF127" s="4">
        <f>Table39[[#This Row],[CNA/NA/Med Aide Contract Hours]]/Table39[[#This Row],[Total CNA, NA in Training, Med Aide/Tech Hours]]</f>
        <v>0</v>
      </c>
      <c r="AG127" s="3">
        <v>283.13277777777779</v>
      </c>
      <c r="AH127" s="3">
        <v>0</v>
      </c>
      <c r="AI127" s="4">
        <f>Table39[[#This Row],[CNA Hours Contract]]/Table39[[#This Row],[CNA Hours]]</f>
        <v>0</v>
      </c>
      <c r="AJ127" s="3">
        <v>0</v>
      </c>
      <c r="AK127" s="3">
        <v>0</v>
      </c>
      <c r="AL127" s="4">
        <v>0</v>
      </c>
      <c r="AM127" s="3">
        <v>0</v>
      </c>
      <c r="AN127" s="3">
        <v>0</v>
      </c>
      <c r="AO127" s="4">
        <v>0</v>
      </c>
      <c r="AP127" s="1" t="s">
        <v>125</v>
      </c>
      <c r="AQ127" s="1">
        <v>1</v>
      </c>
    </row>
    <row r="128" spans="1:43" x14ac:dyDescent="0.2">
      <c r="A128" s="1" t="s">
        <v>208</v>
      </c>
      <c r="B128" s="1" t="s">
        <v>335</v>
      </c>
      <c r="C128" s="1" t="s">
        <v>427</v>
      </c>
      <c r="D128" s="1" t="s">
        <v>517</v>
      </c>
      <c r="E128" s="3">
        <v>94.688888888888883</v>
      </c>
      <c r="F128" s="3">
        <f t="shared" si="5"/>
        <v>378.26111111111112</v>
      </c>
      <c r="G128" s="3">
        <f>SUM(Table39[[#This Row],[RN Hours Contract (W/ Admin, DON)]], Table39[[#This Row],[LPN Contract Hours (w/ Admin)]], Table39[[#This Row],[CNA/NA/Med Aide Contract Hours]])</f>
        <v>0</v>
      </c>
      <c r="H128" s="4">
        <f>Table39[[#This Row],[Total Contract Hours]]/Table39[[#This Row],[Total Hours Nurse Staffing]]</f>
        <v>0</v>
      </c>
      <c r="I128" s="3">
        <f>SUM(Table39[[#This Row],[RN Hours]], Table39[[#This Row],[RN Admin Hours]], Table39[[#This Row],[RN DON Hours]])</f>
        <v>94.427777777777777</v>
      </c>
      <c r="J128" s="3">
        <f t="shared" si="6"/>
        <v>0</v>
      </c>
      <c r="K128" s="4">
        <f>Table39[[#This Row],[RN Hours Contract (W/ Admin, DON)]]/Table39[[#This Row],[RN Hours (w/ Admin, DON)]]</f>
        <v>0</v>
      </c>
      <c r="L128" s="3">
        <v>71.188888888888883</v>
      </c>
      <c r="M128" s="3">
        <v>0</v>
      </c>
      <c r="N128" s="4">
        <f>Table39[[#This Row],[RN Hours Contract]]/Table39[[#This Row],[RN Hours]]</f>
        <v>0</v>
      </c>
      <c r="O128" s="3">
        <v>17.527777777777779</v>
      </c>
      <c r="P128" s="3">
        <v>0</v>
      </c>
      <c r="Q128" s="4">
        <f>Table39[[#This Row],[RN Admin Hours Contract]]/Table39[[#This Row],[RN Admin Hours]]</f>
        <v>0</v>
      </c>
      <c r="R128" s="3">
        <v>5.7111111111111112</v>
      </c>
      <c r="S128" s="3">
        <v>0</v>
      </c>
      <c r="T128" s="4">
        <f>Table39[[#This Row],[RN DON Hours Contract]]/Table39[[#This Row],[RN DON Hours]]</f>
        <v>0</v>
      </c>
      <c r="U128" s="3">
        <f>SUM(Table39[[#This Row],[LPN Hours]], Table39[[#This Row],[LPN Admin Hours]])</f>
        <v>87.355555555555554</v>
      </c>
      <c r="V128" s="3">
        <f>Table39[[#This Row],[LPN Hours Contract]]+Table39[[#This Row],[LPN Admin Hours Contract]]</f>
        <v>0</v>
      </c>
      <c r="W128" s="4">
        <f t="shared" si="7"/>
        <v>0</v>
      </c>
      <c r="X128" s="3">
        <v>72.277777777777771</v>
      </c>
      <c r="Y128" s="3">
        <v>0</v>
      </c>
      <c r="Z128" s="4">
        <f>Table39[[#This Row],[LPN Hours Contract]]/Table39[[#This Row],[LPN Hours]]</f>
        <v>0</v>
      </c>
      <c r="AA128" s="3">
        <v>15.077777777777778</v>
      </c>
      <c r="AB128" s="3">
        <v>0</v>
      </c>
      <c r="AC128" s="4">
        <f>Table39[[#This Row],[LPN Admin Hours Contract]]/Table39[[#This Row],[LPN Admin Hours]]</f>
        <v>0</v>
      </c>
      <c r="AD128" s="3">
        <f>SUM(Table39[[#This Row],[CNA Hours]], Table39[[#This Row],[NA in Training Hours]], Table39[[#This Row],[Med Aide/Tech Hours]])</f>
        <v>196.47777777777779</v>
      </c>
      <c r="AE128" s="3">
        <f>SUM(Table39[[#This Row],[CNA Hours Contract]], Table39[[#This Row],[NA in Training Hours Contract]], Table39[[#This Row],[Med Aide/Tech Hours Contract]])</f>
        <v>0</v>
      </c>
      <c r="AF128" s="4">
        <f>Table39[[#This Row],[CNA/NA/Med Aide Contract Hours]]/Table39[[#This Row],[Total CNA, NA in Training, Med Aide/Tech Hours]]</f>
        <v>0</v>
      </c>
      <c r="AG128" s="3">
        <v>196.47777777777779</v>
      </c>
      <c r="AH128" s="3">
        <v>0</v>
      </c>
      <c r="AI128" s="4">
        <f>Table39[[#This Row],[CNA Hours Contract]]/Table39[[#This Row],[CNA Hours]]</f>
        <v>0</v>
      </c>
      <c r="AJ128" s="3">
        <v>0</v>
      </c>
      <c r="AK128" s="3">
        <v>0</v>
      </c>
      <c r="AL128" s="4">
        <v>0</v>
      </c>
      <c r="AM128" s="3">
        <v>0</v>
      </c>
      <c r="AN128" s="3">
        <v>0</v>
      </c>
      <c r="AO128" s="4">
        <v>0</v>
      </c>
      <c r="AP128" s="1" t="s">
        <v>126</v>
      </c>
      <c r="AQ128" s="1">
        <v>1</v>
      </c>
    </row>
    <row r="129" spans="1:43" x14ac:dyDescent="0.2">
      <c r="A129" s="1" t="s">
        <v>208</v>
      </c>
      <c r="B129" s="1" t="s">
        <v>336</v>
      </c>
      <c r="C129" s="1" t="s">
        <v>418</v>
      </c>
      <c r="D129" s="1" t="s">
        <v>523</v>
      </c>
      <c r="E129" s="3">
        <v>85.822222222222223</v>
      </c>
      <c r="F129" s="3">
        <f t="shared" si="5"/>
        <v>390.5916666666667</v>
      </c>
      <c r="G129" s="3">
        <f>SUM(Table39[[#This Row],[RN Hours Contract (W/ Admin, DON)]], Table39[[#This Row],[LPN Contract Hours (w/ Admin)]], Table39[[#This Row],[CNA/NA/Med Aide Contract Hours]])</f>
        <v>0</v>
      </c>
      <c r="H129" s="4">
        <f>Table39[[#This Row],[Total Contract Hours]]/Table39[[#This Row],[Total Hours Nurse Staffing]]</f>
        <v>0</v>
      </c>
      <c r="I129" s="3">
        <f>SUM(Table39[[#This Row],[RN Hours]], Table39[[#This Row],[RN Admin Hours]], Table39[[#This Row],[RN DON Hours]])</f>
        <v>69.391666666666666</v>
      </c>
      <c r="J129" s="3">
        <f t="shared" si="6"/>
        <v>0</v>
      </c>
      <c r="K129" s="4">
        <f>Table39[[#This Row],[RN Hours Contract (W/ Admin, DON)]]/Table39[[#This Row],[RN Hours (w/ Admin, DON)]]</f>
        <v>0</v>
      </c>
      <c r="L129" s="3">
        <v>36.380555555555553</v>
      </c>
      <c r="M129" s="3">
        <v>0</v>
      </c>
      <c r="N129" s="4">
        <f>Table39[[#This Row],[RN Hours Contract]]/Table39[[#This Row],[RN Hours]]</f>
        <v>0</v>
      </c>
      <c r="O129" s="3">
        <v>28.094444444444445</v>
      </c>
      <c r="P129" s="3">
        <v>0</v>
      </c>
      <c r="Q129" s="4">
        <f>Table39[[#This Row],[RN Admin Hours Contract]]/Table39[[#This Row],[RN Admin Hours]]</f>
        <v>0</v>
      </c>
      <c r="R129" s="3">
        <v>4.916666666666667</v>
      </c>
      <c r="S129" s="3">
        <v>0</v>
      </c>
      <c r="T129" s="4">
        <f>Table39[[#This Row],[RN DON Hours Contract]]/Table39[[#This Row],[RN DON Hours]]</f>
        <v>0</v>
      </c>
      <c r="U129" s="3">
        <f>SUM(Table39[[#This Row],[LPN Hours]], Table39[[#This Row],[LPN Admin Hours]])</f>
        <v>109.81944444444444</v>
      </c>
      <c r="V129" s="3">
        <f>Table39[[#This Row],[LPN Hours Contract]]+Table39[[#This Row],[LPN Admin Hours Contract]]</f>
        <v>0</v>
      </c>
      <c r="W129" s="4">
        <f t="shared" si="7"/>
        <v>0</v>
      </c>
      <c r="X129" s="3">
        <v>104.90277777777777</v>
      </c>
      <c r="Y129" s="3">
        <v>0</v>
      </c>
      <c r="Z129" s="4">
        <f>Table39[[#This Row],[LPN Hours Contract]]/Table39[[#This Row],[LPN Hours]]</f>
        <v>0</v>
      </c>
      <c r="AA129" s="3">
        <v>4.916666666666667</v>
      </c>
      <c r="AB129" s="3">
        <v>0</v>
      </c>
      <c r="AC129" s="4">
        <f>Table39[[#This Row],[LPN Admin Hours Contract]]/Table39[[#This Row],[LPN Admin Hours]]</f>
        <v>0</v>
      </c>
      <c r="AD129" s="3">
        <f>SUM(Table39[[#This Row],[CNA Hours]], Table39[[#This Row],[NA in Training Hours]], Table39[[#This Row],[Med Aide/Tech Hours]])</f>
        <v>211.38055555555556</v>
      </c>
      <c r="AE129" s="3">
        <f>SUM(Table39[[#This Row],[CNA Hours Contract]], Table39[[#This Row],[NA in Training Hours Contract]], Table39[[#This Row],[Med Aide/Tech Hours Contract]])</f>
        <v>0</v>
      </c>
      <c r="AF129" s="4">
        <f>Table39[[#This Row],[CNA/NA/Med Aide Contract Hours]]/Table39[[#This Row],[Total CNA, NA in Training, Med Aide/Tech Hours]]</f>
        <v>0</v>
      </c>
      <c r="AG129" s="3">
        <v>211.38055555555556</v>
      </c>
      <c r="AH129" s="3">
        <v>0</v>
      </c>
      <c r="AI129" s="4">
        <f>Table39[[#This Row],[CNA Hours Contract]]/Table39[[#This Row],[CNA Hours]]</f>
        <v>0</v>
      </c>
      <c r="AJ129" s="3">
        <v>0</v>
      </c>
      <c r="AK129" s="3">
        <v>0</v>
      </c>
      <c r="AL129" s="4">
        <v>0</v>
      </c>
      <c r="AM129" s="3">
        <v>0</v>
      </c>
      <c r="AN129" s="3">
        <v>0</v>
      </c>
      <c r="AO129" s="4">
        <v>0</v>
      </c>
      <c r="AP129" s="1" t="s">
        <v>127</v>
      </c>
      <c r="AQ129" s="1">
        <v>1</v>
      </c>
    </row>
    <row r="130" spans="1:43" x14ac:dyDescent="0.2">
      <c r="A130" s="1" t="s">
        <v>208</v>
      </c>
      <c r="B130" s="1" t="s">
        <v>337</v>
      </c>
      <c r="C130" s="1" t="s">
        <v>455</v>
      </c>
      <c r="D130" s="1" t="s">
        <v>521</v>
      </c>
      <c r="E130" s="3">
        <v>45.06666666666667</v>
      </c>
      <c r="F130" s="3">
        <f t="shared" si="5"/>
        <v>247.4361111111111</v>
      </c>
      <c r="G130" s="3">
        <f>SUM(Table39[[#This Row],[RN Hours Contract (W/ Admin, DON)]], Table39[[#This Row],[LPN Contract Hours (w/ Admin)]], Table39[[#This Row],[CNA/NA/Med Aide Contract Hours]])</f>
        <v>0</v>
      </c>
      <c r="H130" s="4">
        <f>Table39[[#This Row],[Total Contract Hours]]/Table39[[#This Row],[Total Hours Nurse Staffing]]</f>
        <v>0</v>
      </c>
      <c r="I130" s="3">
        <f>SUM(Table39[[#This Row],[RN Hours]], Table39[[#This Row],[RN Admin Hours]], Table39[[#This Row],[RN DON Hours]])</f>
        <v>52.845555555555563</v>
      </c>
      <c r="J130" s="3">
        <f t="shared" si="6"/>
        <v>0</v>
      </c>
      <c r="K130" s="4">
        <f>Table39[[#This Row],[RN Hours Contract (W/ Admin, DON)]]/Table39[[#This Row],[RN Hours (w/ Admin, DON)]]</f>
        <v>0</v>
      </c>
      <c r="L130" s="3">
        <v>36.078888888888891</v>
      </c>
      <c r="M130" s="3">
        <v>0</v>
      </c>
      <c r="N130" s="4">
        <f>Table39[[#This Row],[RN Hours Contract]]/Table39[[#This Row],[RN Hours]]</f>
        <v>0</v>
      </c>
      <c r="O130" s="3">
        <v>10.977777777777778</v>
      </c>
      <c r="P130" s="3">
        <v>0</v>
      </c>
      <c r="Q130" s="4">
        <f>Table39[[#This Row],[RN Admin Hours Contract]]/Table39[[#This Row],[RN Admin Hours]]</f>
        <v>0</v>
      </c>
      <c r="R130" s="3">
        <v>5.7888888888888888</v>
      </c>
      <c r="S130" s="3">
        <v>0</v>
      </c>
      <c r="T130" s="4">
        <f>Table39[[#This Row],[RN DON Hours Contract]]/Table39[[#This Row],[RN DON Hours]]</f>
        <v>0</v>
      </c>
      <c r="U130" s="3">
        <f>SUM(Table39[[#This Row],[LPN Hours]], Table39[[#This Row],[LPN Admin Hours]])</f>
        <v>51.212777777777774</v>
      </c>
      <c r="V130" s="3">
        <f>Table39[[#This Row],[LPN Hours Contract]]+Table39[[#This Row],[LPN Admin Hours Contract]]</f>
        <v>0</v>
      </c>
      <c r="W130" s="4">
        <f t="shared" si="7"/>
        <v>0</v>
      </c>
      <c r="X130" s="3">
        <v>51.212777777777774</v>
      </c>
      <c r="Y130" s="3">
        <v>0</v>
      </c>
      <c r="Z130" s="4">
        <f>Table39[[#This Row],[LPN Hours Contract]]/Table39[[#This Row],[LPN Hours]]</f>
        <v>0</v>
      </c>
      <c r="AA130" s="3">
        <v>0</v>
      </c>
      <c r="AB130" s="3">
        <v>0</v>
      </c>
      <c r="AC130" s="4">
        <v>0</v>
      </c>
      <c r="AD130" s="3">
        <f>SUM(Table39[[#This Row],[CNA Hours]], Table39[[#This Row],[NA in Training Hours]], Table39[[#This Row],[Med Aide/Tech Hours]])</f>
        <v>143.37777777777777</v>
      </c>
      <c r="AE130" s="3">
        <f>SUM(Table39[[#This Row],[CNA Hours Contract]], Table39[[#This Row],[NA in Training Hours Contract]], Table39[[#This Row],[Med Aide/Tech Hours Contract]])</f>
        <v>0</v>
      </c>
      <c r="AF130" s="4">
        <f>Table39[[#This Row],[CNA/NA/Med Aide Contract Hours]]/Table39[[#This Row],[Total CNA, NA in Training, Med Aide/Tech Hours]]</f>
        <v>0</v>
      </c>
      <c r="AG130" s="3">
        <v>143.37777777777777</v>
      </c>
      <c r="AH130" s="3">
        <v>0</v>
      </c>
      <c r="AI130" s="4">
        <f>Table39[[#This Row],[CNA Hours Contract]]/Table39[[#This Row],[CNA Hours]]</f>
        <v>0</v>
      </c>
      <c r="AJ130" s="3">
        <v>0</v>
      </c>
      <c r="AK130" s="3">
        <v>0</v>
      </c>
      <c r="AL130" s="4">
        <v>0</v>
      </c>
      <c r="AM130" s="3">
        <v>0</v>
      </c>
      <c r="AN130" s="3">
        <v>0</v>
      </c>
      <c r="AO130" s="4">
        <v>0</v>
      </c>
      <c r="AP130" s="1" t="s">
        <v>128</v>
      </c>
      <c r="AQ130" s="1">
        <v>1</v>
      </c>
    </row>
    <row r="131" spans="1:43" x14ac:dyDescent="0.2">
      <c r="A131" s="1" t="s">
        <v>208</v>
      </c>
      <c r="B131" s="1" t="s">
        <v>338</v>
      </c>
      <c r="C131" s="1" t="s">
        <v>492</v>
      </c>
      <c r="D131" s="1" t="s">
        <v>517</v>
      </c>
      <c r="E131" s="3">
        <v>106.73333333333333</v>
      </c>
      <c r="F131" s="3">
        <f t="shared" si="5"/>
        <v>535.97777777777776</v>
      </c>
      <c r="G131" s="3">
        <f>SUM(Table39[[#This Row],[RN Hours Contract (W/ Admin, DON)]], Table39[[#This Row],[LPN Contract Hours (w/ Admin)]], Table39[[#This Row],[CNA/NA/Med Aide Contract Hours]])</f>
        <v>0</v>
      </c>
      <c r="H131" s="4">
        <f>Table39[[#This Row],[Total Contract Hours]]/Table39[[#This Row],[Total Hours Nurse Staffing]]</f>
        <v>0</v>
      </c>
      <c r="I131" s="3">
        <f>SUM(Table39[[#This Row],[RN Hours]], Table39[[#This Row],[RN Admin Hours]], Table39[[#This Row],[RN DON Hours]])</f>
        <v>132.30555555555554</v>
      </c>
      <c r="J131" s="3">
        <f t="shared" si="6"/>
        <v>0</v>
      </c>
      <c r="K131" s="4">
        <f>Table39[[#This Row],[RN Hours Contract (W/ Admin, DON)]]/Table39[[#This Row],[RN Hours (w/ Admin, DON)]]</f>
        <v>0</v>
      </c>
      <c r="L131" s="3">
        <v>100.81666666666666</v>
      </c>
      <c r="M131" s="3">
        <v>0</v>
      </c>
      <c r="N131" s="4">
        <f>Table39[[#This Row],[RN Hours Contract]]/Table39[[#This Row],[RN Hours]]</f>
        <v>0</v>
      </c>
      <c r="O131" s="3">
        <v>25.8</v>
      </c>
      <c r="P131" s="3">
        <v>0</v>
      </c>
      <c r="Q131" s="4">
        <f>Table39[[#This Row],[RN Admin Hours Contract]]/Table39[[#This Row],[RN Admin Hours]]</f>
        <v>0</v>
      </c>
      <c r="R131" s="3">
        <v>5.6888888888888891</v>
      </c>
      <c r="S131" s="3">
        <v>0</v>
      </c>
      <c r="T131" s="4">
        <f>Table39[[#This Row],[RN DON Hours Contract]]/Table39[[#This Row],[RN DON Hours]]</f>
        <v>0</v>
      </c>
      <c r="U131" s="3">
        <f>SUM(Table39[[#This Row],[LPN Hours]], Table39[[#This Row],[LPN Admin Hours]])</f>
        <v>97.436111111111117</v>
      </c>
      <c r="V131" s="3">
        <f>Table39[[#This Row],[LPN Hours Contract]]+Table39[[#This Row],[LPN Admin Hours Contract]]</f>
        <v>0</v>
      </c>
      <c r="W131" s="4">
        <f t="shared" si="7"/>
        <v>0</v>
      </c>
      <c r="X131" s="3">
        <v>81.644444444444446</v>
      </c>
      <c r="Y131" s="3">
        <v>0</v>
      </c>
      <c r="Z131" s="4">
        <f>Table39[[#This Row],[LPN Hours Contract]]/Table39[[#This Row],[LPN Hours]]</f>
        <v>0</v>
      </c>
      <c r="AA131" s="3">
        <v>15.791666666666666</v>
      </c>
      <c r="AB131" s="3">
        <v>0</v>
      </c>
      <c r="AC131" s="4">
        <f>Table39[[#This Row],[LPN Admin Hours Contract]]/Table39[[#This Row],[LPN Admin Hours]]</f>
        <v>0</v>
      </c>
      <c r="AD131" s="3">
        <f>SUM(Table39[[#This Row],[CNA Hours]], Table39[[#This Row],[NA in Training Hours]], Table39[[#This Row],[Med Aide/Tech Hours]])</f>
        <v>306.23611111111109</v>
      </c>
      <c r="AE131" s="3">
        <f>SUM(Table39[[#This Row],[CNA Hours Contract]], Table39[[#This Row],[NA in Training Hours Contract]], Table39[[#This Row],[Med Aide/Tech Hours Contract]])</f>
        <v>0</v>
      </c>
      <c r="AF131" s="4">
        <f>Table39[[#This Row],[CNA/NA/Med Aide Contract Hours]]/Table39[[#This Row],[Total CNA, NA in Training, Med Aide/Tech Hours]]</f>
        <v>0</v>
      </c>
      <c r="AG131" s="3">
        <v>304.93055555555554</v>
      </c>
      <c r="AH131" s="3">
        <v>0</v>
      </c>
      <c r="AI131" s="4">
        <f>Table39[[#This Row],[CNA Hours Contract]]/Table39[[#This Row],[CNA Hours]]</f>
        <v>0</v>
      </c>
      <c r="AJ131" s="3">
        <v>1.3055555555555556</v>
      </c>
      <c r="AK131" s="3">
        <v>0</v>
      </c>
      <c r="AL131" s="4">
        <f>Table39[[#This Row],[NA in Training Hours Contract]]/Table39[[#This Row],[NA in Training Hours]]</f>
        <v>0</v>
      </c>
      <c r="AM131" s="3">
        <v>0</v>
      </c>
      <c r="AN131" s="3">
        <v>0</v>
      </c>
      <c r="AO131" s="4">
        <v>0</v>
      </c>
      <c r="AP131" s="1" t="s">
        <v>129</v>
      </c>
      <c r="AQ131" s="1">
        <v>1</v>
      </c>
    </row>
    <row r="132" spans="1:43" x14ac:dyDescent="0.2">
      <c r="A132" s="1" t="s">
        <v>208</v>
      </c>
      <c r="B132" s="1" t="s">
        <v>339</v>
      </c>
      <c r="C132" s="1" t="s">
        <v>453</v>
      </c>
      <c r="D132" s="1" t="s">
        <v>518</v>
      </c>
      <c r="E132" s="3">
        <v>134.98888888888888</v>
      </c>
      <c r="F132" s="3">
        <f t="shared" si="5"/>
        <v>407.32055555555559</v>
      </c>
      <c r="G132" s="3">
        <f>SUM(Table39[[#This Row],[RN Hours Contract (W/ Admin, DON)]], Table39[[#This Row],[LPN Contract Hours (w/ Admin)]], Table39[[#This Row],[CNA/NA/Med Aide Contract Hours]])</f>
        <v>0.9472222222222223</v>
      </c>
      <c r="H132" s="4">
        <f>Table39[[#This Row],[Total Contract Hours]]/Table39[[#This Row],[Total Hours Nurse Staffing]]</f>
        <v>2.3254957534128867E-3</v>
      </c>
      <c r="I132" s="3">
        <f>SUM(Table39[[#This Row],[RN Hours]], Table39[[#This Row],[RN Admin Hours]], Table39[[#This Row],[RN DON Hours]])</f>
        <v>57.88077777777778</v>
      </c>
      <c r="J132" s="3">
        <f t="shared" si="6"/>
        <v>0.625</v>
      </c>
      <c r="K132" s="4">
        <f>Table39[[#This Row],[RN Hours Contract (W/ Admin, DON)]]/Table39[[#This Row],[RN Hours (w/ Admin, DON)]]</f>
        <v>1.0798058077235389E-2</v>
      </c>
      <c r="L132" s="3">
        <v>0.27777777777777779</v>
      </c>
      <c r="M132" s="3">
        <v>7.7777777777777779E-2</v>
      </c>
      <c r="N132" s="4">
        <f>Table39[[#This Row],[RN Hours Contract]]/Table39[[#This Row],[RN Hours]]</f>
        <v>0.27999999999999997</v>
      </c>
      <c r="O132" s="3">
        <v>51.291888888888892</v>
      </c>
      <c r="P132" s="3">
        <v>0.54722222222222228</v>
      </c>
      <c r="Q132" s="4">
        <f>Table39[[#This Row],[RN Admin Hours Contract]]/Table39[[#This Row],[RN Admin Hours]]</f>
        <v>1.0668786704417203E-2</v>
      </c>
      <c r="R132" s="3">
        <v>6.3111111111111109</v>
      </c>
      <c r="S132" s="3">
        <v>0</v>
      </c>
      <c r="T132" s="4">
        <f>Table39[[#This Row],[RN DON Hours Contract]]/Table39[[#This Row],[RN DON Hours]]</f>
        <v>0</v>
      </c>
      <c r="U132" s="3">
        <f>SUM(Table39[[#This Row],[LPN Hours]], Table39[[#This Row],[LPN Admin Hours]])</f>
        <v>104.38633333333334</v>
      </c>
      <c r="V132" s="3">
        <f>Table39[[#This Row],[LPN Hours Contract]]+Table39[[#This Row],[LPN Admin Hours Contract]]</f>
        <v>8.3333333333333329E-2</v>
      </c>
      <c r="W132" s="4">
        <f t="shared" si="7"/>
        <v>7.9831651014340948E-4</v>
      </c>
      <c r="X132" s="3">
        <v>104.38633333333334</v>
      </c>
      <c r="Y132" s="3">
        <v>8.3333333333333329E-2</v>
      </c>
      <c r="Z132" s="4">
        <f>Table39[[#This Row],[LPN Hours Contract]]/Table39[[#This Row],[LPN Hours]]</f>
        <v>7.9831651014340948E-4</v>
      </c>
      <c r="AA132" s="3">
        <v>0</v>
      </c>
      <c r="AB132" s="3">
        <v>0</v>
      </c>
      <c r="AC132" s="4">
        <v>0</v>
      </c>
      <c r="AD132" s="3">
        <f>SUM(Table39[[#This Row],[CNA Hours]], Table39[[#This Row],[NA in Training Hours]], Table39[[#This Row],[Med Aide/Tech Hours]])</f>
        <v>245.05344444444447</v>
      </c>
      <c r="AE132" s="3">
        <f>SUM(Table39[[#This Row],[CNA Hours Contract]], Table39[[#This Row],[NA in Training Hours Contract]], Table39[[#This Row],[Med Aide/Tech Hours Contract]])</f>
        <v>0.2388888888888889</v>
      </c>
      <c r="AF132" s="4">
        <f>Table39[[#This Row],[CNA/NA/Med Aide Contract Hours]]/Table39[[#This Row],[Total CNA, NA in Training, Med Aide/Tech Hours]]</f>
        <v>9.7484403628958938E-4</v>
      </c>
      <c r="AG132" s="3">
        <v>245.05344444444447</v>
      </c>
      <c r="AH132" s="3">
        <v>0.2388888888888889</v>
      </c>
      <c r="AI132" s="4">
        <f>Table39[[#This Row],[CNA Hours Contract]]/Table39[[#This Row],[CNA Hours]]</f>
        <v>9.7484403628958938E-4</v>
      </c>
      <c r="AJ132" s="3">
        <v>0</v>
      </c>
      <c r="AK132" s="3">
        <v>0</v>
      </c>
      <c r="AL132" s="4">
        <v>0</v>
      </c>
      <c r="AM132" s="3">
        <v>0</v>
      </c>
      <c r="AN132" s="3">
        <v>0</v>
      </c>
      <c r="AO132" s="4">
        <v>0</v>
      </c>
      <c r="AP132" s="1" t="s">
        <v>130</v>
      </c>
      <c r="AQ132" s="1">
        <v>1</v>
      </c>
    </row>
    <row r="133" spans="1:43" x14ac:dyDescent="0.2">
      <c r="A133" s="1" t="s">
        <v>208</v>
      </c>
      <c r="B133" s="1" t="s">
        <v>640</v>
      </c>
      <c r="C133" s="1" t="s">
        <v>463</v>
      </c>
      <c r="D133" s="1" t="s">
        <v>517</v>
      </c>
      <c r="E133" s="3">
        <v>38.011111111111113</v>
      </c>
      <c r="F133" s="3">
        <f t="shared" si="5"/>
        <v>166.36766666666665</v>
      </c>
      <c r="G133" s="3">
        <f>SUM(Table39[[#This Row],[RN Hours Contract (W/ Admin, DON)]], Table39[[#This Row],[LPN Contract Hours (w/ Admin)]], Table39[[#This Row],[CNA/NA/Med Aide Contract Hours]])</f>
        <v>0</v>
      </c>
      <c r="H133" s="4">
        <f>Table39[[#This Row],[Total Contract Hours]]/Table39[[#This Row],[Total Hours Nurse Staffing]]</f>
        <v>0</v>
      </c>
      <c r="I133" s="3">
        <f>SUM(Table39[[#This Row],[RN Hours]], Table39[[#This Row],[RN Admin Hours]], Table39[[#This Row],[RN DON Hours]])</f>
        <v>36.531999999999996</v>
      </c>
      <c r="J133" s="3">
        <f t="shared" si="6"/>
        <v>0</v>
      </c>
      <c r="K133" s="4">
        <f>Table39[[#This Row],[RN Hours Contract (W/ Admin, DON)]]/Table39[[#This Row],[RN Hours (w/ Admin, DON)]]</f>
        <v>0</v>
      </c>
      <c r="L133" s="3">
        <v>24.190444444444442</v>
      </c>
      <c r="M133" s="3">
        <v>0</v>
      </c>
      <c r="N133" s="4">
        <f>Table39[[#This Row],[RN Hours Contract]]/Table39[[#This Row],[RN Hours]]</f>
        <v>0</v>
      </c>
      <c r="O133" s="3">
        <v>6.6471111111111085</v>
      </c>
      <c r="P133" s="3">
        <v>0</v>
      </c>
      <c r="Q133" s="4">
        <f>Table39[[#This Row],[RN Admin Hours Contract]]/Table39[[#This Row],[RN Admin Hours]]</f>
        <v>0</v>
      </c>
      <c r="R133" s="3">
        <v>5.6944444444444446</v>
      </c>
      <c r="S133" s="3">
        <v>0</v>
      </c>
      <c r="T133" s="4">
        <f>Table39[[#This Row],[RN DON Hours Contract]]/Table39[[#This Row],[RN DON Hours]]</f>
        <v>0</v>
      </c>
      <c r="U133" s="3">
        <f>SUM(Table39[[#This Row],[LPN Hours]], Table39[[#This Row],[LPN Admin Hours]])</f>
        <v>42.591222222222221</v>
      </c>
      <c r="V133" s="3">
        <f>Table39[[#This Row],[LPN Hours Contract]]+Table39[[#This Row],[LPN Admin Hours Contract]]</f>
        <v>0</v>
      </c>
      <c r="W133" s="4">
        <f t="shared" si="7"/>
        <v>0</v>
      </c>
      <c r="X133" s="3">
        <v>42.591222222222221</v>
      </c>
      <c r="Y133" s="3">
        <v>0</v>
      </c>
      <c r="Z133" s="4">
        <f>Table39[[#This Row],[LPN Hours Contract]]/Table39[[#This Row],[LPN Hours]]</f>
        <v>0</v>
      </c>
      <c r="AA133" s="3">
        <v>0</v>
      </c>
      <c r="AB133" s="3">
        <v>0</v>
      </c>
      <c r="AC133" s="4">
        <v>0</v>
      </c>
      <c r="AD133" s="3">
        <f>SUM(Table39[[#This Row],[CNA Hours]], Table39[[#This Row],[NA in Training Hours]], Table39[[#This Row],[Med Aide/Tech Hours]])</f>
        <v>87.24444444444444</v>
      </c>
      <c r="AE133" s="3">
        <f>SUM(Table39[[#This Row],[CNA Hours Contract]], Table39[[#This Row],[NA in Training Hours Contract]], Table39[[#This Row],[Med Aide/Tech Hours Contract]])</f>
        <v>0</v>
      </c>
      <c r="AF133" s="4">
        <f>Table39[[#This Row],[CNA/NA/Med Aide Contract Hours]]/Table39[[#This Row],[Total CNA, NA in Training, Med Aide/Tech Hours]]</f>
        <v>0</v>
      </c>
      <c r="AG133" s="3">
        <v>87.24444444444444</v>
      </c>
      <c r="AH133" s="3">
        <v>0</v>
      </c>
      <c r="AI133" s="4">
        <f>Table39[[#This Row],[CNA Hours Contract]]/Table39[[#This Row],[CNA Hours]]</f>
        <v>0</v>
      </c>
      <c r="AJ133" s="3">
        <v>0</v>
      </c>
      <c r="AK133" s="3">
        <v>0</v>
      </c>
      <c r="AL133" s="4">
        <v>0</v>
      </c>
      <c r="AM133" s="3">
        <v>0</v>
      </c>
      <c r="AN133" s="3">
        <v>0</v>
      </c>
      <c r="AO133" s="4">
        <v>0</v>
      </c>
      <c r="AP133" s="1" t="s">
        <v>131</v>
      </c>
      <c r="AQ133" s="1">
        <v>1</v>
      </c>
    </row>
    <row r="134" spans="1:43" x14ac:dyDescent="0.2">
      <c r="A134" s="1" t="s">
        <v>208</v>
      </c>
      <c r="B134" s="1" t="s">
        <v>340</v>
      </c>
      <c r="C134" s="1" t="s">
        <v>493</v>
      </c>
      <c r="D134" s="1" t="s">
        <v>516</v>
      </c>
      <c r="E134" s="3">
        <v>162.80000000000001</v>
      </c>
      <c r="F134" s="3">
        <f t="shared" ref="F134:F197" si="8">SUM(I134,U134,AD134)</f>
        <v>696.23666666666668</v>
      </c>
      <c r="G134" s="3">
        <f>SUM(Table39[[#This Row],[RN Hours Contract (W/ Admin, DON)]], Table39[[#This Row],[LPN Contract Hours (w/ Admin)]], Table39[[#This Row],[CNA/NA/Med Aide Contract Hours]])</f>
        <v>39.36666666666666</v>
      </c>
      <c r="H134" s="4">
        <f>Table39[[#This Row],[Total Contract Hours]]/Table39[[#This Row],[Total Hours Nurse Staffing]]</f>
        <v>5.6542076209717948E-2</v>
      </c>
      <c r="I134" s="3">
        <f>SUM(Table39[[#This Row],[RN Hours]], Table39[[#This Row],[RN Admin Hours]], Table39[[#This Row],[RN DON Hours]])</f>
        <v>78.263888888888886</v>
      </c>
      <c r="J134" s="3">
        <f t="shared" si="6"/>
        <v>0</v>
      </c>
      <c r="K134" s="4">
        <f>Table39[[#This Row],[RN Hours Contract (W/ Admin, DON)]]/Table39[[#This Row],[RN Hours (w/ Admin, DON)]]</f>
        <v>0</v>
      </c>
      <c r="L134" s="3">
        <v>44.5</v>
      </c>
      <c r="M134" s="3">
        <v>0</v>
      </c>
      <c r="N134" s="4">
        <f>Table39[[#This Row],[RN Hours Contract]]/Table39[[#This Row],[RN Hours]]</f>
        <v>0</v>
      </c>
      <c r="O134" s="3">
        <v>30.091666666666665</v>
      </c>
      <c r="P134" s="3">
        <v>0</v>
      </c>
      <c r="Q134" s="4">
        <f>Table39[[#This Row],[RN Admin Hours Contract]]/Table39[[#This Row],[RN Admin Hours]]</f>
        <v>0</v>
      </c>
      <c r="R134" s="3">
        <v>3.6722222222222221</v>
      </c>
      <c r="S134" s="3">
        <v>0</v>
      </c>
      <c r="T134" s="4">
        <f>Table39[[#This Row],[RN DON Hours Contract]]/Table39[[#This Row],[RN DON Hours]]</f>
        <v>0</v>
      </c>
      <c r="U134" s="3">
        <f>SUM(Table39[[#This Row],[LPN Hours]], Table39[[#This Row],[LPN Admin Hours]])</f>
        <v>193.28244444444442</v>
      </c>
      <c r="V134" s="3">
        <f>Table39[[#This Row],[LPN Hours Contract]]+Table39[[#This Row],[LPN Admin Hours Contract]]</f>
        <v>2.4333333333333331</v>
      </c>
      <c r="W134" s="4">
        <f t="shared" si="7"/>
        <v>1.2589520689928729E-2</v>
      </c>
      <c r="X134" s="3">
        <v>193.11022222222221</v>
      </c>
      <c r="Y134" s="3">
        <v>2.4333333333333331</v>
      </c>
      <c r="Z134" s="4">
        <f>Table39[[#This Row],[LPN Hours Contract]]/Table39[[#This Row],[LPN Hours]]</f>
        <v>1.2600748449935327E-2</v>
      </c>
      <c r="AA134" s="3">
        <v>0.17222222222222222</v>
      </c>
      <c r="AB134" s="3">
        <v>0</v>
      </c>
      <c r="AC134" s="4">
        <f>Table39[[#This Row],[LPN Admin Hours Contract]]/Table39[[#This Row],[LPN Admin Hours]]</f>
        <v>0</v>
      </c>
      <c r="AD134" s="3">
        <f>SUM(Table39[[#This Row],[CNA Hours]], Table39[[#This Row],[NA in Training Hours]], Table39[[#This Row],[Med Aide/Tech Hours]])</f>
        <v>424.69033333333329</v>
      </c>
      <c r="AE134" s="3">
        <f>SUM(Table39[[#This Row],[CNA Hours Contract]], Table39[[#This Row],[NA in Training Hours Contract]], Table39[[#This Row],[Med Aide/Tech Hours Contract]])</f>
        <v>36.93333333333333</v>
      </c>
      <c r="AF134" s="4">
        <f>Table39[[#This Row],[CNA/NA/Med Aide Contract Hours]]/Table39[[#This Row],[Total CNA, NA in Training, Med Aide/Tech Hours]]</f>
        <v>8.6965326108199625E-2</v>
      </c>
      <c r="AG134" s="3">
        <v>424.69033333333329</v>
      </c>
      <c r="AH134" s="3">
        <v>36.93333333333333</v>
      </c>
      <c r="AI134" s="4">
        <f>Table39[[#This Row],[CNA Hours Contract]]/Table39[[#This Row],[CNA Hours]]</f>
        <v>8.6965326108199625E-2</v>
      </c>
      <c r="AJ134" s="3">
        <v>0</v>
      </c>
      <c r="AK134" s="3">
        <v>0</v>
      </c>
      <c r="AL134" s="4">
        <v>0</v>
      </c>
      <c r="AM134" s="3">
        <v>0</v>
      </c>
      <c r="AN134" s="3">
        <v>0</v>
      </c>
      <c r="AO134" s="4">
        <v>0</v>
      </c>
      <c r="AP134" s="1" t="s">
        <v>132</v>
      </c>
      <c r="AQ134" s="1">
        <v>1</v>
      </c>
    </row>
    <row r="135" spans="1:43" x14ac:dyDescent="0.2">
      <c r="A135" s="1" t="s">
        <v>208</v>
      </c>
      <c r="B135" s="1" t="s">
        <v>341</v>
      </c>
      <c r="C135" s="1" t="s">
        <v>450</v>
      </c>
      <c r="D135" s="1" t="s">
        <v>522</v>
      </c>
      <c r="E135" s="3">
        <v>13.477777777777778</v>
      </c>
      <c r="F135" s="3">
        <f t="shared" si="8"/>
        <v>99.25577777777778</v>
      </c>
      <c r="G135" s="3">
        <f>SUM(Table39[[#This Row],[RN Hours Contract (W/ Admin, DON)]], Table39[[#This Row],[LPN Contract Hours (w/ Admin)]], Table39[[#This Row],[CNA/NA/Med Aide Contract Hours]])</f>
        <v>0</v>
      </c>
      <c r="H135" s="4">
        <f>Table39[[#This Row],[Total Contract Hours]]/Table39[[#This Row],[Total Hours Nurse Staffing]]</f>
        <v>0</v>
      </c>
      <c r="I135" s="3">
        <f>SUM(Table39[[#This Row],[RN Hours]], Table39[[#This Row],[RN Admin Hours]], Table39[[#This Row],[RN DON Hours]])</f>
        <v>31.213888888888889</v>
      </c>
      <c r="J135" s="3">
        <f t="shared" si="6"/>
        <v>0</v>
      </c>
      <c r="K135" s="4">
        <f>Table39[[#This Row],[RN Hours Contract (W/ Admin, DON)]]/Table39[[#This Row],[RN Hours (w/ Admin, DON)]]</f>
        <v>0</v>
      </c>
      <c r="L135" s="3">
        <v>10.925000000000001</v>
      </c>
      <c r="M135" s="3">
        <v>0</v>
      </c>
      <c r="N135" s="4">
        <f>Table39[[#This Row],[RN Hours Contract]]/Table39[[#This Row],[RN Hours]]</f>
        <v>0</v>
      </c>
      <c r="O135" s="3">
        <v>15.661111111111111</v>
      </c>
      <c r="P135" s="3">
        <v>0</v>
      </c>
      <c r="Q135" s="4">
        <f>Table39[[#This Row],[RN Admin Hours Contract]]/Table39[[#This Row],[RN Admin Hours]]</f>
        <v>0</v>
      </c>
      <c r="R135" s="3">
        <v>4.6277777777777782</v>
      </c>
      <c r="S135" s="3">
        <v>0</v>
      </c>
      <c r="T135" s="4">
        <f>Table39[[#This Row],[RN DON Hours Contract]]/Table39[[#This Row],[RN DON Hours]]</f>
        <v>0</v>
      </c>
      <c r="U135" s="3">
        <f>SUM(Table39[[#This Row],[LPN Hours]], Table39[[#This Row],[LPN Admin Hours]])</f>
        <v>16.411111111111111</v>
      </c>
      <c r="V135" s="3">
        <f>Table39[[#This Row],[LPN Hours Contract]]+Table39[[#This Row],[LPN Admin Hours Contract]]</f>
        <v>0</v>
      </c>
      <c r="W135" s="4">
        <f t="shared" si="7"/>
        <v>0</v>
      </c>
      <c r="X135" s="3">
        <v>16.411111111111111</v>
      </c>
      <c r="Y135" s="3">
        <v>0</v>
      </c>
      <c r="Z135" s="4">
        <f>Table39[[#This Row],[LPN Hours Contract]]/Table39[[#This Row],[LPN Hours]]</f>
        <v>0</v>
      </c>
      <c r="AA135" s="3">
        <v>0</v>
      </c>
      <c r="AB135" s="3">
        <v>0</v>
      </c>
      <c r="AC135" s="4">
        <v>0</v>
      </c>
      <c r="AD135" s="3">
        <f>SUM(Table39[[#This Row],[CNA Hours]], Table39[[#This Row],[NA in Training Hours]], Table39[[#This Row],[Med Aide/Tech Hours]])</f>
        <v>51.63077777777778</v>
      </c>
      <c r="AE135" s="3">
        <f>SUM(Table39[[#This Row],[CNA Hours Contract]], Table39[[#This Row],[NA in Training Hours Contract]], Table39[[#This Row],[Med Aide/Tech Hours Contract]])</f>
        <v>0</v>
      </c>
      <c r="AF135" s="4">
        <f>Table39[[#This Row],[CNA/NA/Med Aide Contract Hours]]/Table39[[#This Row],[Total CNA, NA in Training, Med Aide/Tech Hours]]</f>
        <v>0</v>
      </c>
      <c r="AG135" s="3">
        <v>51.63077777777778</v>
      </c>
      <c r="AH135" s="3">
        <v>0</v>
      </c>
      <c r="AI135" s="4">
        <f>Table39[[#This Row],[CNA Hours Contract]]/Table39[[#This Row],[CNA Hours]]</f>
        <v>0</v>
      </c>
      <c r="AJ135" s="3">
        <v>0</v>
      </c>
      <c r="AK135" s="3">
        <v>0</v>
      </c>
      <c r="AL135" s="4">
        <v>0</v>
      </c>
      <c r="AM135" s="3">
        <v>0</v>
      </c>
      <c r="AN135" s="3">
        <v>0</v>
      </c>
      <c r="AO135" s="4">
        <v>0</v>
      </c>
      <c r="AP135" s="1" t="s">
        <v>133</v>
      </c>
      <c r="AQ135" s="1">
        <v>1</v>
      </c>
    </row>
    <row r="136" spans="1:43" x14ac:dyDescent="0.2">
      <c r="A136" s="1" t="s">
        <v>208</v>
      </c>
      <c r="B136" s="1" t="s">
        <v>342</v>
      </c>
      <c r="C136" s="1" t="s">
        <v>480</v>
      </c>
      <c r="D136" s="1" t="s">
        <v>521</v>
      </c>
      <c r="E136" s="3">
        <v>77.63333333333334</v>
      </c>
      <c r="F136" s="3">
        <f t="shared" si="8"/>
        <v>317.05555555555554</v>
      </c>
      <c r="G136" s="3">
        <f>SUM(Table39[[#This Row],[RN Hours Contract (W/ Admin, DON)]], Table39[[#This Row],[LPN Contract Hours (w/ Admin)]], Table39[[#This Row],[CNA/NA/Med Aide Contract Hours]])</f>
        <v>0</v>
      </c>
      <c r="H136" s="4">
        <f>Table39[[#This Row],[Total Contract Hours]]/Table39[[#This Row],[Total Hours Nurse Staffing]]</f>
        <v>0</v>
      </c>
      <c r="I136" s="3">
        <f>SUM(Table39[[#This Row],[RN Hours]], Table39[[#This Row],[RN Admin Hours]], Table39[[#This Row],[RN DON Hours]])</f>
        <v>90.074999999999989</v>
      </c>
      <c r="J136" s="3">
        <f t="shared" si="6"/>
        <v>0</v>
      </c>
      <c r="K136" s="4">
        <f>Table39[[#This Row],[RN Hours Contract (W/ Admin, DON)]]/Table39[[#This Row],[RN Hours (w/ Admin, DON)]]</f>
        <v>0</v>
      </c>
      <c r="L136" s="3">
        <v>41.105555555555554</v>
      </c>
      <c r="M136" s="3">
        <v>0</v>
      </c>
      <c r="N136" s="4">
        <f>Table39[[#This Row],[RN Hours Contract]]/Table39[[#This Row],[RN Hours]]</f>
        <v>0</v>
      </c>
      <c r="O136" s="3">
        <v>43.725000000000001</v>
      </c>
      <c r="P136" s="3">
        <v>0</v>
      </c>
      <c r="Q136" s="4">
        <f>Table39[[#This Row],[RN Admin Hours Contract]]/Table39[[#This Row],[RN Admin Hours]]</f>
        <v>0</v>
      </c>
      <c r="R136" s="3">
        <v>5.2444444444444445</v>
      </c>
      <c r="S136" s="3">
        <v>0</v>
      </c>
      <c r="T136" s="4">
        <f>Table39[[#This Row],[RN DON Hours Contract]]/Table39[[#This Row],[RN DON Hours]]</f>
        <v>0</v>
      </c>
      <c r="U136" s="3">
        <f>SUM(Table39[[#This Row],[LPN Hours]], Table39[[#This Row],[LPN Admin Hours]])</f>
        <v>69.99722222222222</v>
      </c>
      <c r="V136" s="3">
        <f>Table39[[#This Row],[LPN Hours Contract]]+Table39[[#This Row],[LPN Admin Hours Contract]]</f>
        <v>0</v>
      </c>
      <c r="W136" s="4">
        <f t="shared" si="7"/>
        <v>0</v>
      </c>
      <c r="X136" s="3">
        <v>67.036111111111111</v>
      </c>
      <c r="Y136" s="3">
        <v>0</v>
      </c>
      <c r="Z136" s="4">
        <f>Table39[[#This Row],[LPN Hours Contract]]/Table39[[#This Row],[LPN Hours]]</f>
        <v>0</v>
      </c>
      <c r="AA136" s="3">
        <v>2.9611111111111112</v>
      </c>
      <c r="AB136" s="3">
        <v>0</v>
      </c>
      <c r="AC136" s="4">
        <f>Table39[[#This Row],[LPN Admin Hours Contract]]/Table39[[#This Row],[LPN Admin Hours]]</f>
        <v>0</v>
      </c>
      <c r="AD136" s="3">
        <f>SUM(Table39[[#This Row],[CNA Hours]], Table39[[#This Row],[NA in Training Hours]], Table39[[#This Row],[Med Aide/Tech Hours]])</f>
        <v>156.98333333333335</v>
      </c>
      <c r="AE136" s="3">
        <f>SUM(Table39[[#This Row],[CNA Hours Contract]], Table39[[#This Row],[NA in Training Hours Contract]], Table39[[#This Row],[Med Aide/Tech Hours Contract]])</f>
        <v>0</v>
      </c>
      <c r="AF136" s="4">
        <f>Table39[[#This Row],[CNA/NA/Med Aide Contract Hours]]/Table39[[#This Row],[Total CNA, NA in Training, Med Aide/Tech Hours]]</f>
        <v>0</v>
      </c>
      <c r="AG136" s="3">
        <v>153.01944444444445</v>
      </c>
      <c r="AH136" s="3">
        <v>0</v>
      </c>
      <c r="AI136" s="4">
        <f>Table39[[#This Row],[CNA Hours Contract]]/Table39[[#This Row],[CNA Hours]]</f>
        <v>0</v>
      </c>
      <c r="AJ136" s="3">
        <v>3.963888888888889</v>
      </c>
      <c r="AK136" s="3">
        <v>0</v>
      </c>
      <c r="AL136" s="4">
        <f>Table39[[#This Row],[NA in Training Hours Contract]]/Table39[[#This Row],[NA in Training Hours]]</f>
        <v>0</v>
      </c>
      <c r="AM136" s="3">
        <v>0</v>
      </c>
      <c r="AN136" s="3">
        <v>0</v>
      </c>
      <c r="AO136" s="4">
        <v>0</v>
      </c>
      <c r="AP136" s="1" t="s">
        <v>134</v>
      </c>
      <c r="AQ136" s="1">
        <v>1</v>
      </c>
    </row>
    <row r="137" spans="1:43" x14ac:dyDescent="0.2">
      <c r="A137" s="1" t="s">
        <v>208</v>
      </c>
      <c r="B137" s="1" t="s">
        <v>343</v>
      </c>
      <c r="C137" s="1" t="s">
        <v>451</v>
      </c>
      <c r="D137" s="1" t="s">
        <v>517</v>
      </c>
      <c r="E137" s="3">
        <v>77.24444444444444</v>
      </c>
      <c r="F137" s="3">
        <f t="shared" si="8"/>
        <v>493.24722222222226</v>
      </c>
      <c r="G137" s="3">
        <f>SUM(Table39[[#This Row],[RN Hours Contract (W/ Admin, DON)]], Table39[[#This Row],[LPN Contract Hours (w/ Admin)]], Table39[[#This Row],[CNA/NA/Med Aide Contract Hours]])</f>
        <v>0</v>
      </c>
      <c r="H137" s="4">
        <f>Table39[[#This Row],[Total Contract Hours]]/Table39[[#This Row],[Total Hours Nurse Staffing]]</f>
        <v>0</v>
      </c>
      <c r="I137" s="3">
        <f>SUM(Table39[[#This Row],[RN Hours]], Table39[[#This Row],[RN Admin Hours]], Table39[[#This Row],[RN DON Hours]])</f>
        <v>131.86111111111111</v>
      </c>
      <c r="J137" s="3">
        <f t="shared" si="6"/>
        <v>0</v>
      </c>
      <c r="K137" s="4">
        <f>Table39[[#This Row],[RN Hours Contract (W/ Admin, DON)]]/Table39[[#This Row],[RN Hours (w/ Admin, DON)]]</f>
        <v>0</v>
      </c>
      <c r="L137" s="3">
        <v>101.07777777777778</v>
      </c>
      <c r="M137" s="3">
        <v>0</v>
      </c>
      <c r="N137" s="4">
        <f>Table39[[#This Row],[RN Hours Contract]]/Table39[[#This Row],[RN Hours]]</f>
        <v>0</v>
      </c>
      <c r="O137" s="3">
        <v>25.716666666666665</v>
      </c>
      <c r="P137" s="3">
        <v>0</v>
      </c>
      <c r="Q137" s="4">
        <f>Table39[[#This Row],[RN Admin Hours Contract]]/Table39[[#This Row],[RN Admin Hours]]</f>
        <v>0</v>
      </c>
      <c r="R137" s="3">
        <v>5.0666666666666664</v>
      </c>
      <c r="S137" s="3">
        <v>0</v>
      </c>
      <c r="T137" s="4">
        <f>Table39[[#This Row],[RN DON Hours Contract]]/Table39[[#This Row],[RN DON Hours]]</f>
        <v>0</v>
      </c>
      <c r="U137" s="3">
        <f>SUM(Table39[[#This Row],[LPN Hours]], Table39[[#This Row],[LPN Admin Hours]])</f>
        <v>55.45</v>
      </c>
      <c r="V137" s="3">
        <f>Table39[[#This Row],[LPN Hours Contract]]+Table39[[#This Row],[LPN Admin Hours Contract]]</f>
        <v>0</v>
      </c>
      <c r="W137" s="4">
        <f t="shared" si="7"/>
        <v>0</v>
      </c>
      <c r="X137" s="3">
        <v>0</v>
      </c>
      <c r="Y137" s="3">
        <v>0</v>
      </c>
      <c r="Z137" s="4">
        <v>0</v>
      </c>
      <c r="AA137" s="3">
        <v>55.45</v>
      </c>
      <c r="AB137" s="3">
        <v>0</v>
      </c>
      <c r="AC137" s="4">
        <f>Table39[[#This Row],[LPN Admin Hours Contract]]/Table39[[#This Row],[LPN Admin Hours]]</f>
        <v>0</v>
      </c>
      <c r="AD137" s="3">
        <f>SUM(Table39[[#This Row],[CNA Hours]], Table39[[#This Row],[NA in Training Hours]], Table39[[#This Row],[Med Aide/Tech Hours]])</f>
        <v>305.93611111111113</v>
      </c>
      <c r="AE137" s="3">
        <f>SUM(Table39[[#This Row],[CNA Hours Contract]], Table39[[#This Row],[NA in Training Hours Contract]], Table39[[#This Row],[Med Aide/Tech Hours Contract]])</f>
        <v>0</v>
      </c>
      <c r="AF137" s="4">
        <f>Table39[[#This Row],[CNA/NA/Med Aide Contract Hours]]/Table39[[#This Row],[Total CNA, NA in Training, Med Aide/Tech Hours]]</f>
        <v>0</v>
      </c>
      <c r="AG137" s="3">
        <v>305.93611111111113</v>
      </c>
      <c r="AH137" s="3">
        <v>0</v>
      </c>
      <c r="AI137" s="4">
        <f>Table39[[#This Row],[CNA Hours Contract]]/Table39[[#This Row],[CNA Hours]]</f>
        <v>0</v>
      </c>
      <c r="AJ137" s="3">
        <v>0</v>
      </c>
      <c r="AK137" s="3">
        <v>0</v>
      </c>
      <c r="AL137" s="4">
        <v>0</v>
      </c>
      <c r="AM137" s="3">
        <v>0</v>
      </c>
      <c r="AN137" s="3">
        <v>0</v>
      </c>
      <c r="AO137" s="4">
        <v>0</v>
      </c>
      <c r="AP137" s="1" t="s">
        <v>135</v>
      </c>
      <c r="AQ137" s="1">
        <v>1</v>
      </c>
    </row>
    <row r="138" spans="1:43" x14ac:dyDescent="0.2">
      <c r="A138" s="1" t="s">
        <v>208</v>
      </c>
      <c r="B138" s="1" t="s">
        <v>344</v>
      </c>
      <c r="C138" s="1" t="s">
        <v>453</v>
      </c>
      <c r="D138" s="1" t="s">
        <v>518</v>
      </c>
      <c r="E138" s="3">
        <v>81.588888888888889</v>
      </c>
      <c r="F138" s="3">
        <f t="shared" si="8"/>
        <v>265.4083333333333</v>
      </c>
      <c r="G138" s="3">
        <f>SUM(Table39[[#This Row],[RN Hours Contract (W/ Admin, DON)]], Table39[[#This Row],[LPN Contract Hours (w/ Admin)]], Table39[[#This Row],[CNA/NA/Med Aide Contract Hours]])</f>
        <v>0.16666666666666666</v>
      </c>
      <c r="H138" s="4">
        <f>Table39[[#This Row],[Total Contract Hours]]/Table39[[#This Row],[Total Hours Nurse Staffing]]</f>
        <v>6.2796320135640057E-4</v>
      </c>
      <c r="I138" s="3">
        <f>SUM(Table39[[#This Row],[RN Hours]], Table39[[#This Row],[RN Admin Hours]], Table39[[#This Row],[RN DON Hours]])</f>
        <v>45.374999999999993</v>
      </c>
      <c r="J138" s="3">
        <f t="shared" si="6"/>
        <v>0.16666666666666666</v>
      </c>
      <c r="K138" s="4">
        <f>Table39[[#This Row],[RN Hours Contract (W/ Admin, DON)]]/Table39[[#This Row],[RN Hours (w/ Admin, DON)]]</f>
        <v>3.6730945821854917E-3</v>
      </c>
      <c r="L138" s="3">
        <v>25.922222222222221</v>
      </c>
      <c r="M138" s="3">
        <v>0.16666666666666666</v>
      </c>
      <c r="N138" s="4">
        <f>Table39[[#This Row],[RN Hours Contract]]/Table39[[#This Row],[RN Hours]]</f>
        <v>6.4294899271324472E-3</v>
      </c>
      <c r="O138" s="3">
        <v>14.286111111111111</v>
      </c>
      <c r="P138" s="3">
        <v>0</v>
      </c>
      <c r="Q138" s="4">
        <f>Table39[[#This Row],[RN Admin Hours Contract]]/Table39[[#This Row],[RN Admin Hours]]</f>
        <v>0</v>
      </c>
      <c r="R138" s="3">
        <v>5.166666666666667</v>
      </c>
      <c r="S138" s="3">
        <v>0</v>
      </c>
      <c r="T138" s="4">
        <f>Table39[[#This Row],[RN DON Hours Contract]]/Table39[[#This Row],[RN DON Hours]]</f>
        <v>0</v>
      </c>
      <c r="U138" s="3">
        <f>SUM(Table39[[#This Row],[LPN Hours]], Table39[[#This Row],[LPN Admin Hours]])</f>
        <v>65.88055555555556</v>
      </c>
      <c r="V138" s="3">
        <f>Table39[[#This Row],[LPN Hours Contract]]+Table39[[#This Row],[LPN Admin Hours Contract]]</f>
        <v>0</v>
      </c>
      <c r="W138" s="4">
        <f t="shared" si="7"/>
        <v>0</v>
      </c>
      <c r="X138" s="3">
        <v>62.147222222222226</v>
      </c>
      <c r="Y138" s="3">
        <v>0</v>
      </c>
      <c r="Z138" s="4">
        <f>Table39[[#This Row],[LPN Hours Contract]]/Table39[[#This Row],[LPN Hours]]</f>
        <v>0</v>
      </c>
      <c r="AA138" s="3">
        <v>3.7333333333333334</v>
      </c>
      <c r="AB138" s="3">
        <v>0</v>
      </c>
      <c r="AC138" s="4">
        <f>Table39[[#This Row],[LPN Admin Hours Contract]]/Table39[[#This Row],[LPN Admin Hours]]</f>
        <v>0</v>
      </c>
      <c r="AD138" s="3">
        <f>SUM(Table39[[#This Row],[CNA Hours]], Table39[[#This Row],[NA in Training Hours]], Table39[[#This Row],[Med Aide/Tech Hours]])</f>
        <v>154.15277777777777</v>
      </c>
      <c r="AE138" s="3">
        <f>SUM(Table39[[#This Row],[CNA Hours Contract]], Table39[[#This Row],[NA in Training Hours Contract]], Table39[[#This Row],[Med Aide/Tech Hours Contract]])</f>
        <v>0</v>
      </c>
      <c r="AF138" s="4">
        <f>Table39[[#This Row],[CNA/NA/Med Aide Contract Hours]]/Table39[[#This Row],[Total CNA, NA in Training, Med Aide/Tech Hours]]</f>
        <v>0</v>
      </c>
      <c r="AG138" s="3">
        <v>154.15277777777777</v>
      </c>
      <c r="AH138" s="3">
        <v>0</v>
      </c>
      <c r="AI138" s="4">
        <f>Table39[[#This Row],[CNA Hours Contract]]/Table39[[#This Row],[CNA Hours]]</f>
        <v>0</v>
      </c>
      <c r="AJ138" s="3">
        <v>0</v>
      </c>
      <c r="AK138" s="3">
        <v>0</v>
      </c>
      <c r="AL138" s="4">
        <v>0</v>
      </c>
      <c r="AM138" s="3">
        <v>0</v>
      </c>
      <c r="AN138" s="3">
        <v>0</v>
      </c>
      <c r="AO138" s="4">
        <v>0</v>
      </c>
      <c r="AP138" s="1" t="s">
        <v>136</v>
      </c>
      <c r="AQ138" s="1">
        <v>1</v>
      </c>
    </row>
    <row r="139" spans="1:43" x14ac:dyDescent="0.2">
      <c r="A139" s="1" t="s">
        <v>208</v>
      </c>
      <c r="B139" s="1" t="s">
        <v>345</v>
      </c>
      <c r="C139" s="1" t="s">
        <v>494</v>
      </c>
      <c r="D139" s="1" t="s">
        <v>517</v>
      </c>
      <c r="E139" s="3">
        <v>113.52222222222223</v>
      </c>
      <c r="F139" s="3">
        <f t="shared" si="8"/>
        <v>435.04999999999995</v>
      </c>
      <c r="G139" s="3">
        <f>SUM(Table39[[#This Row],[RN Hours Contract (W/ Admin, DON)]], Table39[[#This Row],[LPN Contract Hours (w/ Admin)]], Table39[[#This Row],[CNA/NA/Med Aide Contract Hours]])</f>
        <v>0</v>
      </c>
      <c r="H139" s="4">
        <f>Table39[[#This Row],[Total Contract Hours]]/Table39[[#This Row],[Total Hours Nurse Staffing]]</f>
        <v>0</v>
      </c>
      <c r="I139" s="3">
        <f>SUM(Table39[[#This Row],[RN Hours]], Table39[[#This Row],[RN Admin Hours]], Table39[[#This Row],[RN DON Hours]])</f>
        <v>79.469444444444434</v>
      </c>
      <c r="J139" s="3">
        <f t="shared" si="6"/>
        <v>0</v>
      </c>
      <c r="K139" s="4">
        <f>Table39[[#This Row],[RN Hours Contract (W/ Admin, DON)]]/Table39[[#This Row],[RN Hours (w/ Admin, DON)]]</f>
        <v>0</v>
      </c>
      <c r="L139" s="3">
        <v>31.93611111111111</v>
      </c>
      <c r="M139" s="3">
        <v>0</v>
      </c>
      <c r="N139" s="4">
        <f>Table39[[#This Row],[RN Hours Contract]]/Table39[[#This Row],[RN Hours]]</f>
        <v>0</v>
      </c>
      <c r="O139" s="3">
        <v>42.783333333333331</v>
      </c>
      <c r="P139" s="3">
        <v>0</v>
      </c>
      <c r="Q139" s="4">
        <f>Table39[[#This Row],[RN Admin Hours Contract]]/Table39[[#This Row],[RN Admin Hours]]</f>
        <v>0</v>
      </c>
      <c r="R139" s="3">
        <v>4.75</v>
      </c>
      <c r="S139" s="3">
        <v>0</v>
      </c>
      <c r="T139" s="4">
        <f>Table39[[#This Row],[RN DON Hours Contract]]/Table39[[#This Row],[RN DON Hours]]</f>
        <v>0</v>
      </c>
      <c r="U139" s="3">
        <f>SUM(Table39[[#This Row],[LPN Hours]], Table39[[#This Row],[LPN Admin Hours]])</f>
        <v>100.00833333333334</v>
      </c>
      <c r="V139" s="3">
        <f>Table39[[#This Row],[LPN Hours Contract]]+Table39[[#This Row],[LPN Admin Hours Contract]]</f>
        <v>0</v>
      </c>
      <c r="W139" s="4">
        <f t="shared" si="7"/>
        <v>0</v>
      </c>
      <c r="X139" s="3">
        <v>100.00833333333334</v>
      </c>
      <c r="Y139" s="3">
        <v>0</v>
      </c>
      <c r="Z139" s="4">
        <f>Table39[[#This Row],[LPN Hours Contract]]/Table39[[#This Row],[LPN Hours]]</f>
        <v>0</v>
      </c>
      <c r="AA139" s="3">
        <v>0</v>
      </c>
      <c r="AB139" s="3">
        <v>0</v>
      </c>
      <c r="AC139" s="4">
        <v>0</v>
      </c>
      <c r="AD139" s="3">
        <f>SUM(Table39[[#This Row],[CNA Hours]], Table39[[#This Row],[NA in Training Hours]], Table39[[#This Row],[Med Aide/Tech Hours]])</f>
        <v>255.57222222222222</v>
      </c>
      <c r="AE139" s="3">
        <f>SUM(Table39[[#This Row],[CNA Hours Contract]], Table39[[#This Row],[NA in Training Hours Contract]], Table39[[#This Row],[Med Aide/Tech Hours Contract]])</f>
        <v>0</v>
      </c>
      <c r="AF139" s="4">
        <f>Table39[[#This Row],[CNA/NA/Med Aide Contract Hours]]/Table39[[#This Row],[Total CNA, NA in Training, Med Aide/Tech Hours]]</f>
        <v>0</v>
      </c>
      <c r="AG139" s="3">
        <v>255.57222222222222</v>
      </c>
      <c r="AH139" s="3">
        <v>0</v>
      </c>
      <c r="AI139" s="4">
        <f>Table39[[#This Row],[CNA Hours Contract]]/Table39[[#This Row],[CNA Hours]]</f>
        <v>0</v>
      </c>
      <c r="AJ139" s="3">
        <v>0</v>
      </c>
      <c r="AK139" s="3">
        <v>0</v>
      </c>
      <c r="AL139" s="4">
        <v>0</v>
      </c>
      <c r="AM139" s="3">
        <v>0</v>
      </c>
      <c r="AN139" s="3">
        <v>0</v>
      </c>
      <c r="AO139" s="4">
        <v>0</v>
      </c>
      <c r="AP139" s="1" t="s">
        <v>137</v>
      </c>
      <c r="AQ139" s="1">
        <v>1</v>
      </c>
    </row>
    <row r="140" spans="1:43" x14ac:dyDescent="0.2">
      <c r="A140" s="1" t="s">
        <v>208</v>
      </c>
      <c r="B140" s="1" t="s">
        <v>346</v>
      </c>
      <c r="C140" s="1" t="s">
        <v>481</v>
      </c>
      <c r="D140" s="1" t="s">
        <v>518</v>
      </c>
      <c r="E140" s="3">
        <v>192.64444444444445</v>
      </c>
      <c r="F140" s="3">
        <f t="shared" si="8"/>
        <v>639.20055555555564</v>
      </c>
      <c r="G140" s="3">
        <f>SUM(Table39[[#This Row],[RN Hours Contract (W/ Admin, DON)]], Table39[[#This Row],[LPN Contract Hours (w/ Admin)]], Table39[[#This Row],[CNA/NA/Med Aide Contract Hours]])</f>
        <v>0</v>
      </c>
      <c r="H140" s="4">
        <f>Table39[[#This Row],[Total Contract Hours]]/Table39[[#This Row],[Total Hours Nurse Staffing]]</f>
        <v>0</v>
      </c>
      <c r="I140" s="3">
        <f>SUM(Table39[[#This Row],[RN Hours]], Table39[[#This Row],[RN Admin Hours]], Table39[[#This Row],[RN DON Hours]])</f>
        <v>113.51944444444445</v>
      </c>
      <c r="J140" s="3">
        <f t="shared" si="6"/>
        <v>0</v>
      </c>
      <c r="K140" s="4">
        <f>Table39[[#This Row],[RN Hours Contract (W/ Admin, DON)]]/Table39[[#This Row],[RN Hours (w/ Admin, DON)]]</f>
        <v>0</v>
      </c>
      <c r="L140" s="3">
        <v>108.18611111111112</v>
      </c>
      <c r="M140" s="3">
        <v>0</v>
      </c>
      <c r="N140" s="4">
        <f>Table39[[#This Row],[RN Hours Contract]]/Table39[[#This Row],[RN Hours]]</f>
        <v>0</v>
      </c>
      <c r="O140" s="3">
        <v>0</v>
      </c>
      <c r="P140" s="3">
        <v>0</v>
      </c>
      <c r="Q140" s="4">
        <v>0</v>
      </c>
      <c r="R140" s="3">
        <v>5.333333333333333</v>
      </c>
      <c r="S140" s="3">
        <v>0</v>
      </c>
      <c r="T140" s="4">
        <f>Table39[[#This Row],[RN DON Hours Contract]]/Table39[[#This Row],[RN DON Hours]]</f>
        <v>0</v>
      </c>
      <c r="U140" s="3">
        <f>SUM(Table39[[#This Row],[LPN Hours]], Table39[[#This Row],[LPN Admin Hours]])</f>
        <v>151.28333333333333</v>
      </c>
      <c r="V140" s="3">
        <f>Table39[[#This Row],[LPN Hours Contract]]+Table39[[#This Row],[LPN Admin Hours Contract]]</f>
        <v>0</v>
      </c>
      <c r="W140" s="4">
        <f t="shared" si="7"/>
        <v>0</v>
      </c>
      <c r="X140" s="3">
        <v>151.28333333333333</v>
      </c>
      <c r="Y140" s="3">
        <v>0</v>
      </c>
      <c r="Z140" s="4">
        <f>Table39[[#This Row],[LPN Hours Contract]]/Table39[[#This Row],[LPN Hours]]</f>
        <v>0</v>
      </c>
      <c r="AA140" s="3">
        <v>0</v>
      </c>
      <c r="AB140" s="3">
        <v>0</v>
      </c>
      <c r="AC140" s="4">
        <v>0</v>
      </c>
      <c r="AD140" s="3">
        <f>SUM(Table39[[#This Row],[CNA Hours]], Table39[[#This Row],[NA in Training Hours]], Table39[[#This Row],[Med Aide/Tech Hours]])</f>
        <v>374.39777777777783</v>
      </c>
      <c r="AE140" s="3">
        <f>SUM(Table39[[#This Row],[CNA Hours Contract]], Table39[[#This Row],[NA in Training Hours Contract]], Table39[[#This Row],[Med Aide/Tech Hours Contract]])</f>
        <v>0</v>
      </c>
      <c r="AF140" s="4">
        <f>Table39[[#This Row],[CNA/NA/Med Aide Contract Hours]]/Table39[[#This Row],[Total CNA, NA in Training, Med Aide/Tech Hours]]</f>
        <v>0</v>
      </c>
      <c r="AG140" s="3">
        <v>374.39777777777783</v>
      </c>
      <c r="AH140" s="3">
        <v>0</v>
      </c>
      <c r="AI140" s="4">
        <f>Table39[[#This Row],[CNA Hours Contract]]/Table39[[#This Row],[CNA Hours]]</f>
        <v>0</v>
      </c>
      <c r="AJ140" s="3">
        <v>0</v>
      </c>
      <c r="AK140" s="3">
        <v>0</v>
      </c>
      <c r="AL140" s="4">
        <v>0</v>
      </c>
      <c r="AM140" s="3">
        <v>0</v>
      </c>
      <c r="AN140" s="3">
        <v>0</v>
      </c>
      <c r="AO140" s="4">
        <v>0</v>
      </c>
      <c r="AP140" s="1" t="s">
        <v>138</v>
      </c>
      <c r="AQ140" s="1">
        <v>1</v>
      </c>
    </row>
    <row r="141" spans="1:43" x14ac:dyDescent="0.2">
      <c r="A141" s="1" t="s">
        <v>208</v>
      </c>
      <c r="B141" s="1" t="s">
        <v>347</v>
      </c>
      <c r="C141" s="1" t="s">
        <v>495</v>
      </c>
      <c r="D141" s="1" t="s">
        <v>522</v>
      </c>
      <c r="E141" s="3">
        <v>52.077777777777776</v>
      </c>
      <c r="F141" s="3">
        <f t="shared" si="8"/>
        <v>203.53611111111113</v>
      </c>
      <c r="G141" s="3">
        <f>SUM(Table39[[#This Row],[RN Hours Contract (W/ Admin, DON)]], Table39[[#This Row],[LPN Contract Hours (w/ Admin)]], Table39[[#This Row],[CNA/NA/Med Aide Contract Hours]])</f>
        <v>0</v>
      </c>
      <c r="H141" s="4">
        <f>Table39[[#This Row],[Total Contract Hours]]/Table39[[#This Row],[Total Hours Nurse Staffing]]</f>
        <v>0</v>
      </c>
      <c r="I141" s="3">
        <f>SUM(Table39[[#This Row],[RN Hours]], Table39[[#This Row],[RN Admin Hours]], Table39[[#This Row],[RN DON Hours]])</f>
        <v>44.952777777777783</v>
      </c>
      <c r="J141" s="3">
        <f t="shared" si="6"/>
        <v>0</v>
      </c>
      <c r="K141" s="4">
        <f>Table39[[#This Row],[RN Hours Contract (W/ Admin, DON)]]/Table39[[#This Row],[RN Hours (w/ Admin, DON)]]</f>
        <v>0</v>
      </c>
      <c r="L141" s="3">
        <v>34.208333333333336</v>
      </c>
      <c r="M141" s="3">
        <v>0</v>
      </c>
      <c r="N141" s="4">
        <f>Table39[[#This Row],[RN Hours Contract]]/Table39[[#This Row],[RN Hours]]</f>
        <v>0</v>
      </c>
      <c r="O141" s="3">
        <v>5.1027777777777779</v>
      </c>
      <c r="P141" s="3">
        <v>0</v>
      </c>
      <c r="Q141" s="4">
        <f>Table39[[#This Row],[RN Admin Hours Contract]]/Table39[[#This Row],[RN Admin Hours]]</f>
        <v>0</v>
      </c>
      <c r="R141" s="3">
        <v>5.6416666666666666</v>
      </c>
      <c r="S141" s="3">
        <v>0</v>
      </c>
      <c r="T141" s="4">
        <f>Table39[[#This Row],[RN DON Hours Contract]]/Table39[[#This Row],[RN DON Hours]]</f>
        <v>0</v>
      </c>
      <c r="U141" s="3">
        <f>SUM(Table39[[#This Row],[LPN Hours]], Table39[[#This Row],[LPN Admin Hours]])</f>
        <v>38.741666666666667</v>
      </c>
      <c r="V141" s="3">
        <f>Table39[[#This Row],[LPN Hours Contract]]+Table39[[#This Row],[LPN Admin Hours Contract]]</f>
        <v>0</v>
      </c>
      <c r="W141" s="4">
        <f t="shared" si="7"/>
        <v>0</v>
      </c>
      <c r="X141" s="3">
        <v>38.741666666666667</v>
      </c>
      <c r="Y141" s="3">
        <v>0</v>
      </c>
      <c r="Z141" s="4">
        <f>Table39[[#This Row],[LPN Hours Contract]]/Table39[[#This Row],[LPN Hours]]</f>
        <v>0</v>
      </c>
      <c r="AA141" s="3">
        <v>0</v>
      </c>
      <c r="AB141" s="3">
        <v>0</v>
      </c>
      <c r="AC141" s="4">
        <v>0</v>
      </c>
      <c r="AD141" s="3">
        <f>SUM(Table39[[#This Row],[CNA Hours]], Table39[[#This Row],[NA in Training Hours]], Table39[[#This Row],[Med Aide/Tech Hours]])</f>
        <v>119.84166666666667</v>
      </c>
      <c r="AE141" s="3">
        <f>SUM(Table39[[#This Row],[CNA Hours Contract]], Table39[[#This Row],[NA in Training Hours Contract]], Table39[[#This Row],[Med Aide/Tech Hours Contract]])</f>
        <v>0</v>
      </c>
      <c r="AF141" s="4">
        <f>Table39[[#This Row],[CNA/NA/Med Aide Contract Hours]]/Table39[[#This Row],[Total CNA, NA in Training, Med Aide/Tech Hours]]</f>
        <v>0</v>
      </c>
      <c r="AG141" s="3">
        <v>119.84166666666667</v>
      </c>
      <c r="AH141" s="3">
        <v>0</v>
      </c>
      <c r="AI141" s="4">
        <f>Table39[[#This Row],[CNA Hours Contract]]/Table39[[#This Row],[CNA Hours]]</f>
        <v>0</v>
      </c>
      <c r="AJ141" s="3">
        <v>0</v>
      </c>
      <c r="AK141" s="3">
        <v>0</v>
      </c>
      <c r="AL141" s="4">
        <v>0</v>
      </c>
      <c r="AM141" s="3">
        <v>0</v>
      </c>
      <c r="AN141" s="3">
        <v>0</v>
      </c>
      <c r="AO141" s="4">
        <v>0</v>
      </c>
      <c r="AP141" s="1" t="s">
        <v>139</v>
      </c>
      <c r="AQ141" s="1">
        <v>1</v>
      </c>
    </row>
    <row r="142" spans="1:43" x14ac:dyDescent="0.2">
      <c r="A142" s="1" t="s">
        <v>208</v>
      </c>
      <c r="B142" s="1" t="s">
        <v>348</v>
      </c>
      <c r="C142" s="1" t="s">
        <v>464</v>
      </c>
      <c r="D142" s="1" t="s">
        <v>517</v>
      </c>
      <c r="E142" s="3">
        <v>117.15555555555555</v>
      </c>
      <c r="F142" s="3">
        <f t="shared" si="8"/>
        <v>392.52588888888886</v>
      </c>
      <c r="G142" s="3">
        <f>SUM(Table39[[#This Row],[RN Hours Contract (W/ Admin, DON)]], Table39[[#This Row],[LPN Contract Hours (w/ Admin)]], Table39[[#This Row],[CNA/NA/Med Aide Contract Hours]])</f>
        <v>31.625</v>
      </c>
      <c r="H142" s="4">
        <f>Table39[[#This Row],[Total Contract Hours]]/Table39[[#This Row],[Total Hours Nurse Staffing]]</f>
        <v>8.0567934231089641E-2</v>
      </c>
      <c r="I142" s="3">
        <f>SUM(Table39[[#This Row],[RN Hours]], Table39[[#This Row],[RN Admin Hours]], Table39[[#This Row],[RN DON Hours]])</f>
        <v>49.242555555555548</v>
      </c>
      <c r="J142" s="3">
        <f t="shared" si="6"/>
        <v>4.6055555555555552</v>
      </c>
      <c r="K142" s="4">
        <f>Table39[[#This Row],[RN Hours Contract (W/ Admin, DON)]]/Table39[[#This Row],[RN Hours (w/ Admin, DON)]]</f>
        <v>9.3527955720323214E-2</v>
      </c>
      <c r="L142" s="3">
        <v>13.8</v>
      </c>
      <c r="M142" s="3">
        <v>4.6055555555555552</v>
      </c>
      <c r="N142" s="4">
        <f>Table39[[#This Row],[RN Hours Contract]]/Table39[[#This Row],[RN Hours]]</f>
        <v>0.33373590982286633</v>
      </c>
      <c r="O142" s="3">
        <v>30.598111111111109</v>
      </c>
      <c r="P142" s="3">
        <v>0</v>
      </c>
      <c r="Q142" s="4">
        <f>Table39[[#This Row],[RN Admin Hours Contract]]/Table39[[#This Row],[RN Admin Hours]]</f>
        <v>0</v>
      </c>
      <c r="R142" s="3">
        <v>4.8444444444444441</v>
      </c>
      <c r="S142" s="3">
        <v>0</v>
      </c>
      <c r="T142" s="4">
        <f>Table39[[#This Row],[RN DON Hours Contract]]/Table39[[#This Row],[RN DON Hours]]</f>
        <v>0</v>
      </c>
      <c r="U142" s="3">
        <f>SUM(Table39[[#This Row],[LPN Hours]], Table39[[#This Row],[LPN Admin Hours]])</f>
        <v>103.96944444444443</v>
      </c>
      <c r="V142" s="3">
        <f>Table39[[#This Row],[LPN Hours Contract]]+Table39[[#This Row],[LPN Admin Hours Contract]]</f>
        <v>2.7111111111111112</v>
      </c>
      <c r="W142" s="4">
        <f t="shared" si="7"/>
        <v>2.6076037297282858E-2</v>
      </c>
      <c r="X142" s="3">
        <v>98.86666666666666</v>
      </c>
      <c r="Y142" s="3">
        <v>2.7111111111111112</v>
      </c>
      <c r="Z142" s="4">
        <f>Table39[[#This Row],[LPN Hours Contract]]/Table39[[#This Row],[LPN Hours]]</f>
        <v>2.7421892560125873E-2</v>
      </c>
      <c r="AA142" s="3">
        <v>5.1027777777777779</v>
      </c>
      <c r="AB142" s="3">
        <v>0</v>
      </c>
      <c r="AC142" s="4">
        <f>Table39[[#This Row],[LPN Admin Hours Contract]]/Table39[[#This Row],[LPN Admin Hours]]</f>
        <v>0</v>
      </c>
      <c r="AD142" s="3">
        <f>SUM(Table39[[#This Row],[CNA Hours]], Table39[[#This Row],[NA in Training Hours]], Table39[[#This Row],[Med Aide/Tech Hours]])</f>
        <v>239.3138888888889</v>
      </c>
      <c r="AE142" s="3">
        <f>SUM(Table39[[#This Row],[CNA Hours Contract]], Table39[[#This Row],[NA in Training Hours Contract]], Table39[[#This Row],[Med Aide/Tech Hours Contract]])</f>
        <v>24.308333333333334</v>
      </c>
      <c r="AF142" s="4">
        <f>Table39[[#This Row],[CNA/NA/Med Aide Contract Hours]]/Table39[[#This Row],[Total CNA, NA in Training, Med Aide/Tech Hours]]</f>
        <v>0.10157510475549313</v>
      </c>
      <c r="AG142" s="3">
        <v>239.3138888888889</v>
      </c>
      <c r="AH142" s="3">
        <v>24.308333333333334</v>
      </c>
      <c r="AI142" s="4">
        <f>Table39[[#This Row],[CNA Hours Contract]]/Table39[[#This Row],[CNA Hours]]</f>
        <v>0.10157510475549313</v>
      </c>
      <c r="AJ142" s="3">
        <v>0</v>
      </c>
      <c r="AK142" s="3">
        <v>0</v>
      </c>
      <c r="AL142" s="4">
        <v>0</v>
      </c>
      <c r="AM142" s="3">
        <v>0</v>
      </c>
      <c r="AN142" s="3">
        <v>0</v>
      </c>
      <c r="AO142" s="4">
        <v>0</v>
      </c>
      <c r="AP142" s="1" t="s">
        <v>140</v>
      </c>
      <c r="AQ142" s="1">
        <v>1</v>
      </c>
    </row>
    <row r="143" spans="1:43" x14ac:dyDescent="0.2">
      <c r="A143" s="1" t="s">
        <v>208</v>
      </c>
      <c r="B143" s="1" t="s">
        <v>349</v>
      </c>
      <c r="C143" s="1" t="s">
        <v>444</v>
      </c>
      <c r="D143" s="1" t="s">
        <v>518</v>
      </c>
      <c r="E143" s="3">
        <v>166.97777777777779</v>
      </c>
      <c r="F143" s="3">
        <f t="shared" si="8"/>
        <v>541.69166666666672</v>
      </c>
      <c r="G143" s="3">
        <f>SUM(Table39[[#This Row],[RN Hours Contract (W/ Admin, DON)]], Table39[[#This Row],[LPN Contract Hours (w/ Admin)]], Table39[[#This Row],[CNA/NA/Med Aide Contract Hours]])</f>
        <v>0</v>
      </c>
      <c r="H143" s="4">
        <f>Table39[[#This Row],[Total Contract Hours]]/Table39[[#This Row],[Total Hours Nurse Staffing]]</f>
        <v>0</v>
      </c>
      <c r="I143" s="3">
        <f>SUM(Table39[[#This Row],[RN Hours]], Table39[[#This Row],[RN Admin Hours]], Table39[[#This Row],[RN DON Hours]])</f>
        <v>37.194444444444443</v>
      </c>
      <c r="J143" s="3">
        <f t="shared" si="6"/>
        <v>0</v>
      </c>
      <c r="K143" s="4">
        <f>Table39[[#This Row],[RN Hours Contract (W/ Admin, DON)]]/Table39[[#This Row],[RN Hours (w/ Admin, DON)]]</f>
        <v>0</v>
      </c>
      <c r="L143" s="3">
        <v>0.55000000000000004</v>
      </c>
      <c r="M143" s="3">
        <v>0</v>
      </c>
      <c r="N143" s="4">
        <f>Table39[[#This Row],[RN Hours Contract]]/Table39[[#This Row],[RN Hours]]</f>
        <v>0</v>
      </c>
      <c r="O143" s="3">
        <v>29.980555555555554</v>
      </c>
      <c r="P143" s="3">
        <v>0</v>
      </c>
      <c r="Q143" s="4">
        <f>Table39[[#This Row],[RN Admin Hours Contract]]/Table39[[#This Row],[RN Admin Hours]]</f>
        <v>0</v>
      </c>
      <c r="R143" s="3">
        <v>6.6638888888888888</v>
      </c>
      <c r="S143" s="3">
        <v>0</v>
      </c>
      <c r="T143" s="4">
        <f>Table39[[#This Row],[RN DON Hours Contract]]/Table39[[#This Row],[RN DON Hours]]</f>
        <v>0</v>
      </c>
      <c r="U143" s="3">
        <f>SUM(Table39[[#This Row],[LPN Hours]], Table39[[#This Row],[LPN Admin Hours]])</f>
        <v>161.22500000000002</v>
      </c>
      <c r="V143" s="3">
        <f>Table39[[#This Row],[LPN Hours Contract]]+Table39[[#This Row],[LPN Admin Hours Contract]]</f>
        <v>0</v>
      </c>
      <c r="W143" s="4">
        <f t="shared" si="7"/>
        <v>0</v>
      </c>
      <c r="X143" s="3">
        <v>150.64166666666668</v>
      </c>
      <c r="Y143" s="3">
        <v>0</v>
      </c>
      <c r="Z143" s="4">
        <f>Table39[[#This Row],[LPN Hours Contract]]/Table39[[#This Row],[LPN Hours]]</f>
        <v>0</v>
      </c>
      <c r="AA143" s="3">
        <v>10.583333333333334</v>
      </c>
      <c r="AB143" s="3">
        <v>0</v>
      </c>
      <c r="AC143" s="4">
        <f>Table39[[#This Row],[LPN Admin Hours Contract]]/Table39[[#This Row],[LPN Admin Hours]]</f>
        <v>0</v>
      </c>
      <c r="AD143" s="3">
        <f>SUM(Table39[[#This Row],[CNA Hours]], Table39[[#This Row],[NA in Training Hours]], Table39[[#This Row],[Med Aide/Tech Hours]])</f>
        <v>343.27222222222224</v>
      </c>
      <c r="AE143" s="3">
        <f>SUM(Table39[[#This Row],[CNA Hours Contract]], Table39[[#This Row],[NA in Training Hours Contract]], Table39[[#This Row],[Med Aide/Tech Hours Contract]])</f>
        <v>0</v>
      </c>
      <c r="AF143" s="4">
        <f>Table39[[#This Row],[CNA/NA/Med Aide Contract Hours]]/Table39[[#This Row],[Total CNA, NA in Training, Med Aide/Tech Hours]]</f>
        <v>0</v>
      </c>
      <c r="AG143" s="3">
        <v>343.27222222222224</v>
      </c>
      <c r="AH143" s="3">
        <v>0</v>
      </c>
      <c r="AI143" s="4">
        <f>Table39[[#This Row],[CNA Hours Contract]]/Table39[[#This Row],[CNA Hours]]</f>
        <v>0</v>
      </c>
      <c r="AJ143" s="3">
        <v>0</v>
      </c>
      <c r="AK143" s="3">
        <v>0</v>
      </c>
      <c r="AL143" s="4">
        <v>0</v>
      </c>
      <c r="AM143" s="3">
        <v>0</v>
      </c>
      <c r="AN143" s="3">
        <v>0</v>
      </c>
      <c r="AO143" s="4">
        <v>0</v>
      </c>
      <c r="AP143" s="1" t="s">
        <v>141</v>
      </c>
      <c r="AQ143" s="1">
        <v>1</v>
      </c>
    </row>
    <row r="144" spans="1:43" x14ac:dyDescent="0.2">
      <c r="A144" s="1" t="s">
        <v>208</v>
      </c>
      <c r="B144" s="1" t="s">
        <v>350</v>
      </c>
      <c r="C144" s="1" t="s">
        <v>453</v>
      </c>
      <c r="D144" s="1" t="s">
        <v>518</v>
      </c>
      <c r="E144" s="3">
        <v>43.522222222222226</v>
      </c>
      <c r="F144" s="3">
        <f t="shared" si="8"/>
        <v>187.29500000000002</v>
      </c>
      <c r="G144" s="3">
        <f>SUM(Table39[[#This Row],[RN Hours Contract (W/ Admin, DON)]], Table39[[#This Row],[LPN Contract Hours (w/ Admin)]], Table39[[#This Row],[CNA/NA/Med Aide Contract Hours]])</f>
        <v>1.0555555555555556</v>
      </c>
      <c r="H144" s="4">
        <f>Table39[[#This Row],[Total Contract Hours]]/Table39[[#This Row],[Total Hours Nurse Staffing]]</f>
        <v>5.6357914282578582E-3</v>
      </c>
      <c r="I144" s="3">
        <f>SUM(Table39[[#This Row],[RN Hours]], Table39[[#This Row],[RN Admin Hours]], Table39[[#This Row],[RN DON Hours]])</f>
        <v>53.125</v>
      </c>
      <c r="J144" s="3">
        <f t="shared" si="6"/>
        <v>0</v>
      </c>
      <c r="K144" s="4">
        <f>Table39[[#This Row],[RN Hours Contract (W/ Admin, DON)]]/Table39[[#This Row],[RN Hours (w/ Admin, DON)]]</f>
        <v>0</v>
      </c>
      <c r="L144" s="3">
        <v>37.125</v>
      </c>
      <c r="M144" s="3">
        <v>0</v>
      </c>
      <c r="N144" s="4">
        <f>Table39[[#This Row],[RN Hours Contract]]/Table39[[#This Row],[RN Hours]]</f>
        <v>0</v>
      </c>
      <c r="O144" s="3">
        <v>10.311111111111112</v>
      </c>
      <c r="P144" s="3">
        <v>0</v>
      </c>
      <c r="Q144" s="4">
        <f>Table39[[#This Row],[RN Admin Hours Contract]]/Table39[[#This Row],[RN Admin Hours]]</f>
        <v>0</v>
      </c>
      <c r="R144" s="3">
        <v>5.6888888888888891</v>
      </c>
      <c r="S144" s="3">
        <v>0</v>
      </c>
      <c r="T144" s="4">
        <f>Table39[[#This Row],[RN DON Hours Contract]]/Table39[[#This Row],[RN DON Hours]]</f>
        <v>0</v>
      </c>
      <c r="U144" s="3">
        <f>SUM(Table39[[#This Row],[LPN Hours]], Table39[[#This Row],[LPN Admin Hours]])</f>
        <v>18.084444444444443</v>
      </c>
      <c r="V144" s="3">
        <f>Table39[[#This Row],[LPN Hours Contract]]+Table39[[#This Row],[LPN Admin Hours Contract]]</f>
        <v>0</v>
      </c>
      <c r="W144" s="4">
        <f t="shared" si="7"/>
        <v>0</v>
      </c>
      <c r="X144" s="3">
        <v>18.084444444444443</v>
      </c>
      <c r="Y144" s="3">
        <v>0</v>
      </c>
      <c r="Z144" s="4">
        <f>Table39[[#This Row],[LPN Hours Contract]]/Table39[[#This Row],[LPN Hours]]</f>
        <v>0</v>
      </c>
      <c r="AA144" s="3">
        <v>0</v>
      </c>
      <c r="AB144" s="3">
        <v>0</v>
      </c>
      <c r="AC144" s="4">
        <v>0</v>
      </c>
      <c r="AD144" s="3">
        <f>SUM(Table39[[#This Row],[CNA Hours]], Table39[[#This Row],[NA in Training Hours]], Table39[[#This Row],[Med Aide/Tech Hours]])</f>
        <v>116.08555555555556</v>
      </c>
      <c r="AE144" s="3">
        <f>SUM(Table39[[#This Row],[CNA Hours Contract]], Table39[[#This Row],[NA in Training Hours Contract]], Table39[[#This Row],[Med Aide/Tech Hours Contract]])</f>
        <v>1.0555555555555556</v>
      </c>
      <c r="AF144" s="4">
        <f>Table39[[#This Row],[CNA/NA/Med Aide Contract Hours]]/Table39[[#This Row],[Total CNA, NA in Training, Med Aide/Tech Hours]]</f>
        <v>9.0929104013323502E-3</v>
      </c>
      <c r="AG144" s="3">
        <v>116.08555555555556</v>
      </c>
      <c r="AH144" s="3">
        <v>1.0555555555555556</v>
      </c>
      <c r="AI144" s="4">
        <f>Table39[[#This Row],[CNA Hours Contract]]/Table39[[#This Row],[CNA Hours]]</f>
        <v>9.0929104013323502E-3</v>
      </c>
      <c r="AJ144" s="3">
        <v>0</v>
      </c>
      <c r="AK144" s="3">
        <v>0</v>
      </c>
      <c r="AL144" s="4">
        <v>0</v>
      </c>
      <c r="AM144" s="3">
        <v>0</v>
      </c>
      <c r="AN144" s="3">
        <v>0</v>
      </c>
      <c r="AO144" s="4">
        <v>0</v>
      </c>
      <c r="AP144" s="1" t="s">
        <v>142</v>
      </c>
      <c r="AQ144" s="1">
        <v>1</v>
      </c>
    </row>
    <row r="145" spans="1:43" x14ac:dyDescent="0.2">
      <c r="A145" s="1" t="s">
        <v>208</v>
      </c>
      <c r="B145" s="1" t="s">
        <v>351</v>
      </c>
      <c r="C145" s="1" t="s">
        <v>420</v>
      </c>
      <c r="D145" s="1" t="s">
        <v>516</v>
      </c>
      <c r="E145" s="3">
        <v>262.81111111111113</v>
      </c>
      <c r="F145" s="3">
        <f t="shared" si="8"/>
        <v>1271.5250000000001</v>
      </c>
      <c r="G145" s="3">
        <f>SUM(Table39[[#This Row],[RN Hours Contract (W/ Admin, DON)]], Table39[[#This Row],[LPN Contract Hours (w/ Admin)]], Table39[[#This Row],[CNA/NA/Med Aide Contract Hours]])</f>
        <v>0</v>
      </c>
      <c r="H145" s="4">
        <f>Table39[[#This Row],[Total Contract Hours]]/Table39[[#This Row],[Total Hours Nurse Staffing]]</f>
        <v>0</v>
      </c>
      <c r="I145" s="3">
        <f>SUM(Table39[[#This Row],[RN Hours]], Table39[[#This Row],[RN Admin Hours]], Table39[[#This Row],[RN DON Hours]])</f>
        <v>219.76599999999999</v>
      </c>
      <c r="J145" s="3">
        <f t="shared" si="6"/>
        <v>0</v>
      </c>
      <c r="K145" s="4">
        <f>Table39[[#This Row],[RN Hours Contract (W/ Admin, DON)]]/Table39[[#This Row],[RN Hours (w/ Admin, DON)]]</f>
        <v>0</v>
      </c>
      <c r="L145" s="3">
        <v>181.19755555555557</v>
      </c>
      <c r="M145" s="3">
        <v>0</v>
      </c>
      <c r="N145" s="4">
        <f>Table39[[#This Row],[RN Hours Contract]]/Table39[[#This Row],[RN Hours]]</f>
        <v>0</v>
      </c>
      <c r="O145" s="3">
        <v>33.501777777777761</v>
      </c>
      <c r="P145" s="3">
        <v>0</v>
      </c>
      <c r="Q145" s="4">
        <f>Table39[[#This Row],[RN Admin Hours Contract]]/Table39[[#This Row],[RN Admin Hours]]</f>
        <v>0</v>
      </c>
      <c r="R145" s="3">
        <v>5.0666666666666664</v>
      </c>
      <c r="S145" s="3">
        <v>0</v>
      </c>
      <c r="T145" s="4">
        <f>Table39[[#This Row],[RN DON Hours Contract]]/Table39[[#This Row],[RN DON Hours]]</f>
        <v>0</v>
      </c>
      <c r="U145" s="3">
        <f>SUM(Table39[[#This Row],[LPN Hours]], Table39[[#This Row],[LPN Admin Hours]])</f>
        <v>265.31855555555552</v>
      </c>
      <c r="V145" s="3">
        <f>Table39[[#This Row],[LPN Hours Contract]]+Table39[[#This Row],[LPN Admin Hours Contract]]</f>
        <v>0</v>
      </c>
      <c r="W145" s="4">
        <f t="shared" si="7"/>
        <v>0</v>
      </c>
      <c r="X145" s="3">
        <v>265.31855555555552</v>
      </c>
      <c r="Y145" s="3">
        <v>0</v>
      </c>
      <c r="Z145" s="4">
        <f>Table39[[#This Row],[LPN Hours Contract]]/Table39[[#This Row],[LPN Hours]]</f>
        <v>0</v>
      </c>
      <c r="AA145" s="3">
        <v>0</v>
      </c>
      <c r="AB145" s="3">
        <v>0</v>
      </c>
      <c r="AC145" s="4">
        <v>0</v>
      </c>
      <c r="AD145" s="3">
        <f>SUM(Table39[[#This Row],[CNA Hours]], Table39[[#This Row],[NA in Training Hours]], Table39[[#This Row],[Med Aide/Tech Hours]])</f>
        <v>786.44044444444444</v>
      </c>
      <c r="AE145" s="3">
        <f>SUM(Table39[[#This Row],[CNA Hours Contract]], Table39[[#This Row],[NA in Training Hours Contract]], Table39[[#This Row],[Med Aide/Tech Hours Contract]])</f>
        <v>0</v>
      </c>
      <c r="AF145" s="4">
        <f>Table39[[#This Row],[CNA/NA/Med Aide Contract Hours]]/Table39[[#This Row],[Total CNA, NA in Training, Med Aide/Tech Hours]]</f>
        <v>0</v>
      </c>
      <c r="AG145" s="3">
        <v>786.44044444444444</v>
      </c>
      <c r="AH145" s="3">
        <v>0</v>
      </c>
      <c r="AI145" s="4">
        <f>Table39[[#This Row],[CNA Hours Contract]]/Table39[[#This Row],[CNA Hours]]</f>
        <v>0</v>
      </c>
      <c r="AJ145" s="3">
        <v>0</v>
      </c>
      <c r="AK145" s="3">
        <v>0</v>
      </c>
      <c r="AL145" s="4">
        <v>0</v>
      </c>
      <c r="AM145" s="3">
        <v>0</v>
      </c>
      <c r="AN145" s="3">
        <v>0</v>
      </c>
      <c r="AO145" s="4">
        <v>0</v>
      </c>
      <c r="AP145" s="1" t="s">
        <v>143</v>
      </c>
      <c r="AQ145" s="1">
        <v>1</v>
      </c>
    </row>
    <row r="146" spans="1:43" x14ac:dyDescent="0.2">
      <c r="A146" s="1" t="s">
        <v>208</v>
      </c>
      <c r="B146" s="1" t="s">
        <v>352</v>
      </c>
      <c r="C146" s="1" t="s">
        <v>430</v>
      </c>
      <c r="D146" s="1" t="s">
        <v>516</v>
      </c>
      <c r="E146" s="3">
        <v>100.61111111111111</v>
      </c>
      <c r="F146" s="3">
        <f t="shared" si="8"/>
        <v>352.6008888888889</v>
      </c>
      <c r="G146" s="3">
        <f>SUM(Table39[[#This Row],[RN Hours Contract (W/ Admin, DON)]], Table39[[#This Row],[LPN Contract Hours (w/ Admin)]], Table39[[#This Row],[CNA/NA/Med Aide Contract Hours]])</f>
        <v>0</v>
      </c>
      <c r="H146" s="4">
        <f>Table39[[#This Row],[Total Contract Hours]]/Table39[[#This Row],[Total Hours Nurse Staffing]]</f>
        <v>0</v>
      </c>
      <c r="I146" s="3">
        <f>SUM(Table39[[#This Row],[RN Hours]], Table39[[#This Row],[RN Admin Hours]], Table39[[#This Row],[RN DON Hours]])</f>
        <v>78.280111111111125</v>
      </c>
      <c r="J146" s="3">
        <f t="shared" si="6"/>
        <v>0</v>
      </c>
      <c r="K146" s="4">
        <f>Table39[[#This Row],[RN Hours Contract (W/ Admin, DON)]]/Table39[[#This Row],[RN Hours (w/ Admin, DON)]]</f>
        <v>0</v>
      </c>
      <c r="L146" s="3">
        <v>61.980111111111114</v>
      </c>
      <c r="M146" s="3">
        <v>0</v>
      </c>
      <c r="N146" s="4">
        <f>Table39[[#This Row],[RN Hours Contract]]/Table39[[#This Row],[RN Hours]]</f>
        <v>0</v>
      </c>
      <c r="O146" s="3">
        <v>10.844444444444445</v>
      </c>
      <c r="P146" s="3">
        <v>0</v>
      </c>
      <c r="Q146" s="4">
        <f>Table39[[#This Row],[RN Admin Hours Contract]]/Table39[[#This Row],[RN Admin Hours]]</f>
        <v>0</v>
      </c>
      <c r="R146" s="3">
        <v>5.4555555555555557</v>
      </c>
      <c r="S146" s="3">
        <v>0</v>
      </c>
      <c r="T146" s="4">
        <f>Table39[[#This Row],[RN DON Hours Contract]]/Table39[[#This Row],[RN DON Hours]]</f>
        <v>0</v>
      </c>
      <c r="U146" s="3">
        <f>SUM(Table39[[#This Row],[LPN Hours]], Table39[[#This Row],[LPN Admin Hours]])</f>
        <v>92.044222222222231</v>
      </c>
      <c r="V146" s="3">
        <f>Table39[[#This Row],[LPN Hours Contract]]+Table39[[#This Row],[LPN Admin Hours Contract]]</f>
        <v>0</v>
      </c>
      <c r="W146" s="4">
        <f t="shared" si="7"/>
        <v>0</v>
      </c>
      <c r="X146" s="3">
        <v>92.025222222222226</v>
      </c>
      <c r="Y146" s="3">
        <v>0</v>
      </c>
      <c r="Z146" s="4">
        <f>Table39[[#This Row],[LPN Hours Contract]]/Table39[[#This Row],[LPN Hours]]</f>
        <v>0</v>
      </c>
      <c r="AA146" s="3">
        <v>1.9E-2</v>
      </c>
      <c r="AB146" s="3">
        <v>0</v>
      </c>
      <c r="AC146" s="4">
        <f>Table39[[#This Row],[LPN Admin Hours Contract]]/Table39[[#This Row],[LPN Admin Hours]]</f>
        <v>0</v>
      </c>
      <c r="AD146" s="3">
        <f>SUM(Table39[[#This Row],[CNA Hours]], Table39[[#This Row],[NA in Training Hours]], Table39[[#This Row],[Med Aide/Tech Hours]])</f>
        <v>182.27655555555555</v>
      </c>
      <c r="AE146" s="3">
        <f>SUM(Table39[[#This Row],[CNA Hours Contract]], Table39[[#This Row],[NA in Training Hours Contract]], Table39[[#This Row],[Med Aide/Tech Hours Contract]])</f>
        <v>0</v>
      </c>
      <c r="AF146" s="4">
        <f>Table39[[#This Row],[CNA/NA/Med Aide Contract Hours]]/Table39[[#This Row],[Total CNA, NA in Training, Med Aide/Tech Hours]]</f>
        <v>0</v>
      </c>
      <c r="AG146" s="3">
        <v>166.59233333333333</v>
      </c>
      <c r="AH146" s="3">
        <v>0</v>
      </c>
      <c r="AI146" s="4">
        <f>Table39[[#This Row],[CNA Hours Contract]]/Table39[[#This Row],[CNA Hours]]</f>
        <v>0</v>
      </c>
      <c r="AJ146" s="3">
        <v>15.684222222222221</v>
      </c>
      <c r="AK146" s="3">
        <v>0</v>
      </c>
      <c r="AL146" s="4">
        <f>Table39[[#This Row],[NA in Training Hours Contract]]/Table39[[#This Row],[NA in Training Hours]]</f>
        <v>0</v>
      </c>
      <c r="AM146" s="3">
        <v>0</v>
      </c>
      <c r="AN146" s="3">
        <v>0</v>
      </c>
      <c r="AO146" s="4">
        <v>0</v>
      </c>
      <c r="AP146" s="1" t="s">
        <v>144</v>
      </c>
      <c r="AQ146" s="1">
        <v>1</v>
      </c>
    </row>
    <row r="147" spans="1:43" x14ac:dyDescent="0.2">
      <c r="A147" s="1" t="s">
        <v>208</v>
      </c>
      <c r="B147" s="1" t="s">
        <v>353</v>
      </c>
      <c r="C147" s="1" t="s">
        <v>496</v>
      </c>
      <c r="D147" s="1" t="s">
        <v>516</v>
      </c>
      <c r="E147" s="3">
        <v>99.055555555555557</v>
      </c>
      <c r="F147" s="3">
        <f t="shared" si="8"/>
        <v>377.63888888888891</v>
      </c>
      <c r="G147" s="3">
        <f>SUM(Table39[[#This Row],[RN Hours Contract (W/ Admin, DON)]], Table39[[#This Row],[LPN Contract Hours (w/ Admin)]], Table39[[#This Row],[CNA/NA/Med Aide Contract Hours]])</f>
        <v>31.127777777777776</v>
      </c>
      <c r="H147" s="4">
        <f>Table39[[#This Row],[Total Contract Hours]]/Table39[[#This Row],[Total Hours Nurse Staffing]]</f>
        <v>8.2427363001103343E-2</v>
      </c>
      <c r="I147" s="3">
        <f>SUM(Table39[[#This Row],[RN Hours]], Table39[[#This Row],[RN Admin Hours]], Table39[[#This Row],[RN DON Hours]])</f>
        <v>66.947222222222223</v>
      </c>
      <c r="J147" s="3">
        <f t="shared" si="6"/>
        <v>5.0222222222222221</v>
      </c>
      <c r="K147" s="4">
        <f>Table39[[#This Row],[RN Hours Contract (W/ Admin, DON)]]/Table39[[#This Row],[RN Hours (w/ Admin, DON)]]</f>
        <v>7.5017634123065433E-2</v>
      </c>
      <c r="L147" s="3">
        <v>23.080555555555556</v>
      </c>
      <c r="M147" s="3">
        <v>5.0222222222222221</v>
      </c>
      <c r="N147" s="4">
        <f>Table39[[#This Row],[RN Hours Contract]]/Table39[[#This Row],[RN Hours]]</f>
        <v>0.21759537850523528</v>
      </c>
      <c r="O147" s="3">
        <v>42.333333333333336</v>
      </c>
      <c r="P147" s="3">
        <v>0</v>
      </c>
      <c r="Q147" s="4">
        <f>Table39[[#This Row],[RN Admin Hours Contract]]/Table39[[#This Row],[RN Admin Hours]]</f>
        <v>0</v>
      </c>
      <c r="R147" s="3">
        <v>1.5333333333333334</v>
      </c>
      <c r="S147" s="3">
        <v>0</v>
      </c>
      <c r="T147" s="4">
        <f>Table39[[#This Row],[RN DON Hours Contract]]/Table39[[#This Row],[RN DON Hours]]</f>
        <v>0</v>
      </c>
      <c r="U147" s="3">
        <f>SUM(Table39[[#This Row],[LPN Hours]], Table39[[#This Row],[LPN Admin Hours]])</f>
        <v>93.727777777777774</v>
      </c>
      <c r="V147" s="3">
        <f>Table39[[#This Row],[LPN Hours Contract]]+Table39[[#This Row],[LPN Admin Hours Contract]]</f>
        <v>6.0444444444444443</v>
      </c>
      <c r="W147" s="4">
        <f t="shared" si="7"/>
        <v>6.4489360440993418E-2</v>
      </c>
      <c r="X147" s="3">
        <v>93.727777777777774</v>
      </c>
      <c r="Y147" s="3">
        <v>6.0444444444444443</v>
      </c>
      <c r="Z147" s="4">
        <f>Table39[[#This Row],[LPN Hours Contract]]/Table39[[#This Row],[LPN Hours]]</f>
        <v>6.4489360440993418E-2</v>
      </c>
      <c r="AA147" s="3">
        <v>0</v>
      </c>
      <c r="AB147" s="3">
        <v>0</v>
      </c>
      <c r="AC147" s="4">
        <v>0</v>
      </c>
      <c r="AD147" s="3">
        <f>SUM(Table39[[#This Row],[CNA Hours]], Table39[[#This Row],[NA in Training Hours]], Table39[[#This Row],[Med Aide/Tech Hours]])</f>
        <v>216.9638888888889</v>
      </c>
      <c r="AE147" s="3">
        <f>SUM(Table39[[#This Row],[CNA Hours Contract]], Table39[[#This Row],[NA in Training Hours Contract]], Table39[[#This Row],[Med Aide/Tech Hours Contract]])</f>
        <v>20.06111111111111</v>
      </c>
      <c r="AF147" s="4">
        <f>Table39[[#This Row],[CNA/NA/Med Aide Contract Hours]]/Table39[[#This Row],[Total CNA, NA in Training, Med Aide/Tech Hours]]</f>
        <v>9.2462903452955547E-2</v>
      </c>
      <c r="AG147" s="3">
        <v>216.9638888888889</v>
      </c>
      <c r="AH147" s="3">
        <v>20.06111111111111</v>
      </c>
      <c r="AI147" s="4">
        <f>Table39[[#This Row],[CNA Hours Contract]]/Table39[[#This Row],[CNA Hours]]</f>
        <v>9.2462903452955547E-2</v>
      </c>
      <c r="AJ147" s="3">
        <v>0</v>
      </c>
      <c r="AK147" s="3">
        <v>0</v>
      </c>
      <c r="AL147" s="4">
        <v>0</v>
      </c>
      <c r="AM147" s="3">
        <v>0</v>
      </c>
      <c r="AN147" s="3">
        <v>0</v>
      </c>
      <c r="AO147" s="4">
        <v>0</v>
      </c>
      <c r="AP147" s="1" t="s">
        <v>145</v>
      </c>
      <c r="AQ147" s="1">
        <v>1</v>
      </c>
    </row>
    <row r="148" spans="1:43" x14ac:dyDescent="0.2">
      <c r="A148" s="1" t="s">
        <v>208</v>
      </c>
      <c r="B148" s="1" t="s">
        <v>354</v>
      </c>
      <c r="C148" s="1" t="s">
        <v>424</v>
      </c>
      <c r="D148" s="1" t="s">
        <v>516</v>
      </c>
      <c r="E148" s="3">
        <v>37.033333333333331</v>
      </c>
      <c r="F148" s="3">
        <f t="shared" si="8"/>
        <v>190.45833333333331</v>
      </c>
      <c r="G148" s="3">
        <f>SUM(Table39[[#This Row],[RN Hours Contract (W/ Admin, DON)]], Table39[[#This Row],[LPN Contract Hours (w/ Admin)]], Table39[[#This Row],[CNA/NA/Med Aide Contract Hours]])</f>
        <v>0</v>
      </c>
      <c r="H148" s="4">
        <f>Table39[[#This Row],[Total Contract Hours]]/Table39[[#This Row],[Total Hours Nurse Staffing]]</f>
        <v>0</v>
      </c>
      <c r="I148" s="3">
        <f>SUM(Table39[[#This Row],[RN Hours]], Table39[[#This Row],[RN Admin Hours]], Table39[[#This Row],[RN DON Hours]])</f>
        <v>37.355555555555554</v>
      </c>
      <c r="J148" s="3">
        <f t="shared" si="6"/>
        <v>0</v>
      </c>
      <c r="K148" s="4">
        <f>Table39[[#This Row],[RN Hours Contract (W/ Admin, DON)]]/Table39[[#This Row],[RN Hours (w/ Admin, DON)]]</f>
        <v>0</v>
      </c>
      <c r="L148" s="3">
        <v>21.361111111111111</v>
      </c>
      <c r="M148" s="3">
        <v>0</v>
      </c>
      <c r="N148" s="4">
        <f>Table39[[#This Row],[RN Hours Contract]]/Table39[[#This Row],[RN Hours]]</f>
        <v>0</v>
      </c>
      <c r="O148" s="3">
        <v>10.71111111111111</v>
      </c>
      <c r="P148" s="3">
        <v>0</v>
      </c>
      <c r="Q148" s="4">
        <f>Table39[[#This Row],[RN Admin Hours Contract]]/Table39[[#This Row],[RN Admin Hours]]</f>
        <v>0</v>
      </c>
      <c r="R148" s="3">
        <v>5.2833333333333332</v>
      </c>
      <c r="S148" s="3">
        <v>0</v>
      </c>
      <c r="T148" s="4">
        <f>Table39[[#This Row],[RN DON Hours Contract]]/Table39[[#This Row],[RN DON Hours]]</f>
        <v>0</v>
      </c>
      <c r="U148" s="3">
        <f>SUM(Table39[[#This Row],[LPN Hours]], Table39[[#This Row],[LPN Admin Hours]])</f>
        <v>40.397222222222226</v>
      </c>
      <c r="V148" s="3">
        <f>Table39[[#This Row],[LPN Hours Contract]]+Table39[[#This Row],[LPN Admin Hours Contract]]</f>
        <v>0</v>
      </c>
      <c r="W148" s="4">
        <f t="shared" si="7"/>
        <v>0</v>
      </c>
      <c r="X148" s="3">
        <v>40.397222222222226</v>
      </c>
      <c r="Y148" s="3">
        <v>0</v>
      </c>
      <c r="Z148" s="4">
        <f>Table39[[#This Row],[LPN Hours Contract]]/Table39[[#This Row],[LPN Hours]]</f>
        <v>0</v>
      </c>
      <c r="AA148" s="3">
        <v>0</v>
      </c>
      <c r="AB148" s="3">
        <v>0</v>
      </c>
      <c r="AC148" s="4">
        <v>0</v>
      </c>
      <c r="AD148" s="3">
        <f>SUM(Table39[[#This Row],[CNA Hours]], Table39[[#This Row],[NA in Training Hours]], Table39[[#This Row],[Med Aide/Tech Hours]])</f>
        <v>112.70555555555555</v>
      </c>
      <c r="AE148" s="3">
        <f>SUM(Table39[[#This Row],[CNA Hours Contract]], Table39[[#This Row],[NA in Training Hours Contract]], Table39[[#This Row],[Med Aide/Tech Hours Contract]])</f>
        <v>0</v>
      </c>
      <c r="AF148" s="4">
        <f>Table39[[#This Row],[CNA/NA/Med Aide Contract Hours]]/Table39[[#This Row],[Total CNA, NA in Training, Med Aide/Tech Hours]]</f>
        <v>0</v>
      </c>
      <c r="AG148" s="3">
        <v>112.70555555555555</v>
      </c>
      <c r="AH148" s="3">
        <v>0</v>
      </c>
      <c r="AI148" s="4">
        <f>Table39[[#This Row],[CNA Hours Contract]]/Table39[[#This Row],[CNA Hours]]</f>
        <v>0</v>
      </c>
      <c r="AJ148" s="3">
        <v>0</v>
      </c>
      <c r="AK148" s="3">
        <v>0</v>
      </c>
      <c r="AL148" s="4">
        <v>0</v>
      </c>
      <c r="AM148" s="3">
        <v>0</v>
      </c>
      <c r="AN148" s="3">
        <v>0</v>
      </c>
      <c r="AO148" s="4">
        <v>0</v>
      </c>
      <c r="AP148" s="1" t="s">
        <v>146</v>
      </c>
      <c r="AQ148" s="1">
        <v>1</v>
      </c>
    </row>
    <row r="149" spans="1:43" x14ac:dyDescent="0.2">
      <c r="A149" s="1" t="s">
        <v>208</v>
      </c>
      <c r="B149" s="1" t="s">
        <v>355</v>
      </c>
      <c r="C149" s="1" t="s">
        <v>497</v>
      </c>
      <c r="D149" s="1" t="s">
        <v>517</v>
      </c>
      <c r="E149" s="3">
        <v>29.177777777777777</v>
      </c>
      <c r="F149" s="3">
        <f t="shared" si="8"/>
        <v>114.9661111111111</v>
      </c>
      <c r="G149" s="3">
        <f>SUM(Table39[[#This Row],[RN Hours Contract (W/ Admin, DON)]], Table39[[#This Row],[LPN Contract Hours (w/ Admin)]], Table39[[#This Row],[CNA/NA/Med Aide Contract Hours]])</f>
        <v>0</v>
      </c>
      <c r="H149" s="4">
        <f>Table39[[#This Row],[Total Contract Hours]]/Table39[[#This Row],[Total Hours Nurse Staffing]]</f>
        <v>0</v>
      </c>
      <c r="I149" s="3">
        <f>SUM(Table39[[#This Row],[RN Hours]], Table39[[#This Row],[RN Admin Hours]], Table39[[#This Row],[RN DON Hours]])</f>
        <v>28.027777777777779</v>
      </c>
      <c r="J149" s="3">
        <f t="shared" si="6"/>
        <v>0</v>
      </c>
      <c r="K149" s="4">
        <f>Table39[[#This Row],[RN Hours Contract (W/ Admin, DON)]]/Table39[[#This Row],[RN Hours (w/ Admin, DON)]]</f>
        <v>0</v>
      </c>
      <c r="L149" s="3">
        <v>23.319444444444443</v>
      </c>
      <c r="M149" s="3">
        <v>0</v>
      </c>
      <c r="N149" s="4">
        <f>Table39[[#This Row],[RN Hours Contract]]/Table39[[#This Row],[RN Hours]]</f>
        <v>0</v>
      </c>
      <c r="O149" s="3">
        <v>2.2916666666666665</v>
      </c>
      <c r="P149" s="3">
        <v>0</v>
      </c>
      <c r="Q149" s="4">
        <f>Table39[[#This Row],[RN Admin Hours Contract]]/Table39[[#This Row],[RN Admin Hours]]</f>
        <v>0</v>
      </c>
      <c r="R149" s="3">
        <v>2.4166666666666665</v>
      </c>
      <c r="S149" s="3">
        <v>0</v>
      </c>
      <c r="T149" s="4">
        <f>Table39[[#This Row],[RN DON Hours Contract]]/Table39[[#This Row],[RN DON Hours]]</f>
        <v>0</v>
      </c>
      <c r="U149" s="3">
        <f>SUM(Table39[[#This Row],[LPN Hours]], Table39[[#This Row],[LPN Admin Hours]])</f>
        <v>24.599999999999998</v>
      </c>
      <c r="V149" s="3">
        <f>Table39[[#This Row],[LPN Hours Contract]]+Table39[[#This Row],[LPN Admin Hours Contract]]</f>
        <v>0</v>
      </c>
      <c r="W149" s="4">
        <f t="shared" si="7"/>
        <v>0</v>
      </c>
      <c r="X149" s="3">
        <v>21.56111111111111</v>
      </c>
      <c r="Y149" s="3">
        <v>0</v>
      </c>
      <c r="Z149" s="4">
        <f>Table39[[#This Row],[LPN Hours Contract]]/Table39[[#This Row],[LPN Hours]]</f>
        <v>0</v>
      </c>
      <c r="AA149" s="3">
        <v>3.0388888888888888</v>
      </c>
      <c r="AB149" s="3">
        <v>0</v>
      </c>
      <c r="AC149" s="4">
        <f>Table39[[#This Row],[LPN Admin Hours Contract]]/Table39[[#This Row],[LPN Admin Hours]]</f>
        <v>0</v>
      </c>
      <c r="AD149" s="3">
        <f>SUM(Table39[[#This Row],[CNA Hours]], Table39[[#This Row],[NA in Training Hours]], Table39[[#This Row],[Med Aide/Tech Hours]])</f>
        <v>62.338333333333331</v>
      </c>
      <c r="AE149" s="3">
        <f>SUM(Table39[[#This Row],[CNA Hours Contract]], Table39[[#This Row],[NA in Training Hours Contract]], Table39[[#This Row],[Med Aide/Tech Hours Contract]])</f>
        <v>0</v>
      </c>
      <c r="AF149" s="4">
        <f>Table39[[#This Row],[CNA/NA/Med Aide Contract Hours]]/Table39[[#This Row],[Total CNA, NA in Training, Med Aide/Tech Hours]]</f>
        <v>0</v>
      </c>
      <c r="AG149" s="3">
        <v>62.338333333333331</v>
      </c>
      <c r="AH149" s="3">
        <v>0</v>
      </c>
      <c r="AI149" s="4">
        <f>Table39[[#This Row],[CNA Hours Contract]]/Table39[[#This Row],[CNA Hours]]</f>
        <v>0</v>
      </c>
      <c r="AJ149" s="3">
        <v>0</v>
      </c>
      <c r="AK149" s="3">
        <v>0</v>
      </c>
      <c r="AL149" s="4">
        <v>0</v>
      </c>
      <c r="AM149" s="3">
        <v>0</v>
      </c>
      <c r="AN149" s="3">
        <v>0</v>
      </c>
      <c r="AO149" s="4">
        <v>0</v>
      </c>
      <c r="AP149" s="1" t="s">
        <v>147</v>
      </c>
      <c r="AQ149" s="1">
        <v>1</v>
      </c>
    </row>
    <row r="150" spans="1:43" x14ac:dyDescent="0.2">
      <c r="A150" s="1" t="s">
        <v>208</v>
      </c>
      <c r="B150" s="1" t="s">
        <v>356</v>
      </c>
      <c r="C150" s="1" t="s">
        <v>498</v>
      </c>
      <c r="D150" s="1" t="s">
        <v>517</v>
      </c>
      <c r="E150" s="3">
        <v>100.3</v>
      </c>
      <c r="F150" s="3">
        <f t="shared" si="8"/>
        <v>301.81577777777778</v>
      </c>
      <c r="G150" s="3">
        <f>SUM(Table39[[#This Row],[RN Hours Contract (W/ Admin, DON)]], Table39[[#This Row],[LPN Contract Hours (w/ Admin)]], Table39[[#This Row],[CNA/NA/Med Aide Contract Hours]])</f>
        <v>1.2333333333333334</v>
      </c>
      <c r="H150" s="4">
        <f>Table39[[#This Row],[Total Contract Hours]]/Table39[[#This Row],[Total Hours Nurse Staffing]]</f>
        <v>4.0863779303195258E-3</v>
      </c>
      <c r="I150" s="3">
        <f>SUM(Table39[[#This Row],[RN Hours]], Table39[[#This Row],[RN Admin Hours]], Table39[[#This Row],[RN DON Hours]])</f>
        <v>60.028555555555549</v>
      </c>
      <c r="J150" s="3">
        <f t="shared" si="6"/>
        <v>0.25555555555555554</v>
      </c>
      <c r="K150" s="4">
        <f>Table39[[#This Row],[RN Hours Contract (W/ Admin, DON)]]/Table39[[#This Row],[RN Hours (w/ Admin, DON)]]</f>
        <v>4.2572331316392013E-3</v>
      </c>
      <c r="L150" s="3">
        <v>8.0444444444444443</v>
      </c>
      <c r="M150" s="3">
        <v>0</v>
      </c>
      <c r="N150" s="4">
        <f>Table39[[#This Row],[RN Hours Contract]]/Table39[[#This Row],[RN Hours]]</f>
        <v>0</v>
      </c>
      <c r="O150" s="3">
        <v>46.684111111111108</v>
      </c>
      <c r="P150" s="3">
        <v>0.25555555555555554</v>
      </c>
      <c r="Q150" s="4">
        <f>Table39[[#This Row],[RN Admin Hours Contract]]/Table39[[#This Row],[RN Admin Hours]]</f>
        <v>5.4741441889579372E-3</v>
      </c>
      <c r="R150" s="3">
        <v>5.3</v>
      </c>
      <c r="S150" s="3">
        <v>0</v>
      </c>
      <c r="T150" s="4">
        <f>Table39[[#This Row],[RN DON Hours Contract]]/Table39[[#This Row],[RN DON Hours]]</f>
        <v>0</v>
      </c>
      <c r="U150" s="3">
        <f>SUM(Table39[[#This Row],[LPN Hours]], Table39[[#This Row],[LPN Admin Hours]])</f>
        <v>69.453444444444443</v>
      </c>
      <c r="V150" s="3">
        <f>Table39[[#This Row],[LPN Hours Contract]]+Table39[[#This Row],[LPN Admin Hours Contract]]</f>
        <v>0.97777777777777775</v>
      </c>
      <c r="W150" s="4">
        <f t="shared" si="7"/>
        <v>1.4078175468459287E-2</v>
      </c>
      <c r="X150" s="3">
        <v>69.453444444444443</v>
      </c>
      <c r="Y150" s="3">
        <v>0.97777777777777775</v>
      </c>
      <c r="Z150" s="4">
        <f>Table39[[#This Row],[LPN Hours Contract]]/Table39[[#This Row],[LPN Hours]]</f>
        <v>1.4078175468459287E-2</v>
      </c>
      <c r="AA150" s="3">
        <v>0</v>
      </c>
      <c r="AB150" s="3">
        <v>0</v>
      </c>
      <c r="AC150" s="4">
        <v>0</v>
      </c>
      <c r="AD150" s="3">
        <f>SUM(Table39[[#This Row],[CNA Hours]], Table39[[#This Row],[NA in Training Hours]], Table39[[#This Row],[Med Aide/Tech Hours]])</f>
        <v>172.33377777777778</v>
      </c>
      <c r="AE150" s="3">
        <f>SUM(Table39[[#This Row],[CNA Hours Contract]], Table39[[#This Row],[NA in Training Hours Contract]], Table39[[#This Row],[Med Aide/Tech Hours Contract]])</f>
        <v>0</v>
      </c>
      <c r="AF150" s="4">
        <f>Table39[[#This Row],[CNA/NA/Med Aide Contract Hours]]/Table39[[#This Row],[Total CNA, NA in Training, Med Aide/Tech Hours]]</f>
        <v>0</v>
      </c>
      <c r="AG150" s="3">
        <v>172.33377777777778</v>
      </c>
      <c r="AH150" s="3">
        <v>0</v>
      </c>
      <c r="AI150" s="4">
        <f>Table39[[#This Row],[CNA Hours Contract]]/Table39[[#This Row],[CNA Hours]]</f>
        <v>0</v>
      </c>
      <c r="AJ150" s="3">
        <v>0</v>
      </c>
      <c r="AK150" s="3">
        <v>0</v>
      </c>
      <c r="AL150" s="4">
        <v>0</v>
      </c>
      <c r="AM150" s="3">
        <v>0</v>
      </c>
      <c r="AN150" s="3">
        <v>0</v>
      </c>
      <c r="AO150" s="4">
        <v>0</v>
      </c>
      <c r="AP150" s="1" t="s">
        <v>148</v>
      </c>
      <c r="AQ150" s="1">
        <v>1</v>
      </c>
    </row>
    <row r="151" spans="1:43" x14ac:dyDescent="0.2">
      <c r="A151" s="1" t="s">
        <v>208</v>
      </c>
      <c r="B151" s="1" t="s">
        <v>357</v>
      </c>
      <c r="C151" s="1" t="s">
        <v>499</v>
      </c>
      <c r="D151" s="1" t="s">
        <v>516</v>
      </c>
      <c r="E151" s="3">
        <v>52.166666666666664</v>
      </c>
      <c r="F151" s="3">
        <f t="shared" si="8"/>
        <v>301.48722222222227</v>
      </c>
      <c r="G151" s="3">
        <f>SUM(Table39[[#This Row],[RN Hours Contract (W/ Admin, DON)]], Table39[[#This Row],[LPN Contract Hours (w/ Admin)]], Table39[[#This Row],[CNA/NA/Med Aide Contract Hours]])</f>
        <v>0</v>
      </c>
      <c r="H151" s="4">
        <f>Table39[[#This Row],[Total Contract Hours]]/Table39[[#This Row],[Total Hours Nurse Staffing]]</f>
        <v>0</v>
      </c>
      <c r="I151" s="3">
        <f>SUM(Table39[[#This Row],[RN Hours]], Table39[[#This Row],[RN Admin Hours]], Table39[[#This Row],[RN DON Hours]])</f>
        <v>91.045555555555566</v>
      </c>
      <c r="J151" s="3">
        <f t="shared" si="6"/>
        <v>0</v>
      </c>
      <c r="K151" s="4">
        <f>Table39[[#This Row],[RN Hours Contract (W/ Admin, DON)]]/Table39[[#This Row],[RN Hours (w/ Admin, DON)]]</f>
        <v>0</v>
      </c>
      <c r="L151" s="3">
        <v>68.511111111111106</v>
      </c>
      <c r="M151" s="3">
        <v>0</v>
      </c>
      <c r="N151" s="4">
        <f>Table39[[#This Row],[RN Hours Contract]]/Table39[[#This Row],[RN Hours]]</f>
        <v>0</v>
      </c>
      <c r="O151" s="3">
        <v>17.823333333333352</v>
      </c>
      <c r="P151" s="3">
        <v>0</v>
      </c>
      <c r="Q151" s="4">
        <f>Table39[[#This Row],[RN Admin Hours Contract]]/Table39[[#This Row],[RN Admin Hours]]</f>
        <v>0</v>
      </c>
      <c r="R151" s="3">
        <v>4.7111111111111112</v>
      </c>
      <c r="S151" s="3">
        <v>0</v>
      </c>
      <c r="T151" s="4">
        <f>Table39[[#This Row],[RN DON Hours Contract]]/Table39[[#This Row],[RN DON Hours]]</f>
        <v>0</v>
      </c>
      <c r="U151" s="3">
        <f>SUM(Table39[[#This Row],[LPN Hours]], Table39[[#This Row],[LPN Admin Hours]])</f>
        <v>50.088888888888889</v>
      </c>
      <c r="V151" s="3">
        <f>Table39[[#This Row],[LPN Hours Contract]]+Table39[[#This Row],[LPN Admin Hours Contract]]</f>
        <v>0</v>
      </c>
      <c r="W151" s="4">
        <f t="shared" si="7"/>
        <v>0</v>
      </c>
      <c r="X151" s="3">
        <v>50.088888888888889</v>
      </c>
      <c r="Y151" s="3">
        <v>0</v>
      </c>
      <c r="Z151" s="4">
        <f>Table39[[#This Row],[LPN Hours Contract]]/Table39[[#This Row],[LPN Hours]]</f>
        <v>0</v>
      </c>
      <c r="AA151" s="3">
        <v>0</v>
      </c>
      <c r="AB151" s="3">
        <v>0</v>
      </c>
      <c r="AC151" s="4">
        <v>0</v>
      </c>
      <c r="AD151" s="3">
        <f>SUM(Table39[[#This Row],[CNA Hours]], Table39[[#This Row],[NA in Training Hours]], Table39[[#This Row],[Med Aide/Tech Hours]])</f>
        <v>160.35277777777779</v>
      </c>
      <c r="AE151" s="3">
        <f>SUM(Table39[[#This Row],[CNA Hours Contract]], Table39[[#This Row],[NA in Training Hours Contract]], Table39[[#This Row],[Med Aide/Tech Hours Contract]])</f>
        <v>0</v>
      </c>
      <c r="AF151" s="4">
        <f>Table39[[#This Row],[CNA/NA/Med Aide Contract Hours]]/Table39[[#This Row],[Total CNA, NA in Training, Med Aide/Tech Hours]]</f>
        <v>0</v>
      </c>
      <c r="AG151" s="3">
        <v>160.35277777777779</v>
      </c>
      <c r="AH151" s="3">
        <v>0</v>
      </c>
      <c r="AI151" s="4">
        <f>Table39[[#This Row],[CNA Hours Contract]]/Table39[[#This Row],[CNA Hours]]</f>
        <v>0</v>
      </c>
      <c r="AJ151" s="3">
        <v>0</v>
      </c>
      <c r="AK151" s="3">
        <v>0</v>
      </c>
      <c r="AL151" s="4">
        <v>0</v>
      </c>
      <c r="AM151" s="3">
        <v>0</v>
      </c>
      <c r="AN151" s="3">
        <v>0</v>
      </c>
      <c r="AO151" s="4">
        <v>0</v>
      </c>
      <c r="AP151" s="1" t="s">
        <v>149</v>
      </c>
      <c r="AQ151" s="1">
        <v>1</v>
      </c>
    </row>
    <row r="152" spans="1:43" x14ac:dyDescent="0.2">
      <c r="A152" s="1" t="s">
        <v>208</v>
      </c>
      <c r="B152" s="1" t="s">
        <v>358</v>
      </c>
      <c r="C152" s="1" t="s">
        <v>500</v>
      </c>
      <c r="D152" s="1" t="s">
        <v>518</v>
      </c>
      <c r="E152" s="3">
        <v>23.911111111111111</v>
      </c>
      <c r="F152" s="3">
        <f t="shared" si="8"/>
        <v>130.81388888888887</v>
      </c>
      <c r="G152" s="3">
        <f>SUM(Table39[[#This Row],[RN Hours Contract (W/ Admin, DON)]], Table39[[#This Row],[LPN Contract Hours (w/ Admin)]], Table39[[#This Row],[CNA/NA/Med Aide Contract Hours]])</f>
        <v>5.8555555555555552</v>
      </c>
      <c r="H152" s="4">
        <f>Table39[[#This Row],[Total Contract Hours]]/Table39[[#This Row],[Total Hours Nurse Staffing]]</f>
        <v>4.4762491240736418E-2</v>
      </c>
      <c r="I152" s="3">
        <f>SUM(Table39[[#This Row],[RN Hours]], Table39[[#This Row],[RN Admin Hours]], Table39[[#This Row],[RN DON Hours]])</f>
        <v>49.161111111111111</v>
      </c>
      <c r="J152" s="3">
        <f t="shared" si="6"/>
        <v>0.33333333333333331</v>
      </c>
      <c r="K152" s="4">
        <f>Table39[[#This Row],[RN Hours Contract (W/ Admin, DON)]]/Table39[[#This Row],[RN Hours (w/ Admin, DON)]]</f>
        <v>6.7804271669115153E-3</v>
      </c>
      <c r="L152" s="3">
        <v>42.577777777777776</v>
      </c>
      <c r="M152" s="3">
        <v>0.33333333333333331</v>
      </c>
      <c r="N152" s="4">
        <f>Table39[[#This Row],[RN Hours Contract]]/Table39[[#This Row],[RN Hours]]</f>
        <v>7.8288100208768266E-3</v>
      </c>
      <c r="O152" s="3">
        <v>3.5611111111111109</v>
      </c>
      <c r="P152" s="3">
        <v>0</v>
      </c>
      <c r="Q152" s="4">
        <f>Table39[[#This Row],[RN Admin Hours Contract]]/Table39[[#This Row],[RN Admin Hours]]</f>
        <v>0</v>
      </c>
      <c r="R152" s="3">
        <v>3.0222222222222221</v>
      </c>
      <c r="S152" s="3">
        <v>0</v>
      </c>
      <c r="T152" s="4">
        <f>Table39[[#This Row],[RN DON Hours Contract]]/Table39[[#This Row],[RN DON Hours]]</f>
        <v>0</v>
      </c>
      <c r="U152" s="3">
        <f>SUM(Table39[[#This Row],[LPN Hours]], Table39[[#This Row],[LPN Admin Hours]])</f>
        <v>20.422222222222221</v>
      </c>
      <c r="V152" s="3">
        <f>Table39[[#This Row],[LPN Hours Contract]]+Table39[[#This Row],[LPN Admin Hours Contract]]</f>
        <v>5.2722222222222221</v>
      </c>
      <c r="W152" s="4">
        <f t="shared" si="7"/>
        <v>0.25816104461371059</v>
      </c>
      <c r="X152" s="3">
        <v>20.422222222222221</v>
      </c>
      <c r="Y152" s="3">
        <v>5.2722222222222221</v>
      </c>
      <c r="Z152" s="4">
        <f>Table39[[#This Row],[LPN Hours Contract]]/Table39[[#This Row],[LPN Hours]]</f>
        <v>0.25816104461371059</v>
      </c>
      <c r="AA152" s="3">
        <v>0</v>
      </c>
      <c r="AB152" s="3">
        <v>0</v>
      </c>
      <c r="AC152" s="4">
        <v>0</v>
      </c>
      <c r="AD152" s="3">
        <f>SUM(Table39[[#This Row],[CNA Hours]], Table39[[#This Row],[NA in Training Hours]], Table39[[#This Row],[Med Aide/Tech Hours]])</f>
        <v>61.230555555555554</v>
      </c>
      <c r="AE152" s="3">
        <f>SUM(Table39[[#This Row],[CNA Hours Contract]], Table39[[#This Row],[NA in Training Hours Contract]], Table39[[#This Row],[Med Aide/Tech Hours Contract]])</f>
        <v>0.25</v>
      </c>
      <c r="AF152" s="4">
        <f>Table39[[#This Row],[CNA/NA/Med Aide Contract Hours]]/Table39[[#This Row],[Total CNA, NA in Training, Med Aide/Tech Hours]]</f>
        <v>4.0829288209408886E-3</v>
      </c>
      <c r="AG152" s="3">
        <v>61.230555555555554</v>
      </c>
      <c r="AH152" s="3">
        <v>0.25</v>
      </c>
      <c r="AI152" s="4">
        <f>Table39[[#This Row],[CNA Hours Contract]]/Table39[[#This Row],[CNA Hours]]</f>
        <v>4.0829288209408886E-3</v>
      </c>
      <c r="AJ152" s="3">
        <v>0</v>
      </c>
      <c r="AK152" s="3">
        <v>0</v>
      </c>
      <c r="AL152" s="4">
        <v>0</v>
      </c>
      <c r="AM152" s="3">
        <v>0</v>
      </c>
      <c r="AN152" s="3">
        <v>0</v>
      </c>
      <c r="AO152" s="4">
        <v>0</v>
      </c>
      <c r="AP152" s="1" t="s">
        <v>150</v>
      </c>
      <c r="AQ152" s="1">
        <v>1</v>
      </c>
    </row>
    <row r="153" spans="1:43" x14ac:dyDescent="0.2">
      <c r="A153" s="1" t="s">
        <v>208</v>
      </c>
      <c r="B153" s="1" t="s">
        <v>359</v>
      </c>
      <c r="C153" s="1" t="s">
        <v>453</v>
      </c>
      <c r="D153" s="1" t="s">
        <v>518</v>
      </c>
      <c r="E153" s="3">
        <v>49.833333333333336</v>
      </c>
      <c r="F153" s="3">
        <f t="shared" si="8"/>
        <v>256.48755555555556</v>
      </c>
      <c r="G153" s="3">
        <f>SUM(Table39[[#This Row],[RN Hours Contract (W/ Admin, DON)]], Table39[[#This Row],[LPN Contract Hours (w/ Admin)]], Table39[[#This Row],[CNA/NA/Med Aide Contract Hours]])</f>
        <v>46.465888888888891</v>
      </c>
      <c r="H153" s="4">
        <f>Table39[[#This Row],[Total Contract Hours]]/Table39[[#This Row],[Total Hours Nurse Staffing]]</f>
        <v>0.1811623522562065</v>
      </c>
      <c r="I153" s="3">
        <f>SUM(Table39[[#This Row],[RN Hours]], Table39[[#This Row],[RN Admin Hours]], Table39[[#This Row],[RN DON Hours]])</f>
        <v>49.320333333333338</v>
      </c>
      <c r="J153" s="3">
        <f t="shared" si="6"/>
        <v>7.0147777777777787</v>
      </c>
      <c r="K153" s="4">
        <f>Table39[[#This Row],[RN Hours Contract (W/ Admin, DON)]]/Table39[[#This Row],[RN Hours (w/ Admin, DON)]]</f>
        <v>0.14222892068405413</v>
      </c>
      <c r="L153" s="3">
        <v>39.898111111111113</v>
      </c>
      <c r="M153" s="3">
        <v>7.0147777777777787</v>
      </c>
      <c r="N153" s="4">
        <f>Table39[[#This Row],[RN Hours Contract]]/Table39[[#This Row],[RN Hours]]</f>
        <v>0.17581729015297301</v>
      </c>
      <c r="O153" s="3">
        <v>5.2444444444444445</v>
      </c>
      <c r="P153" s="3">
        <v>0</v>
      </c>
      <c r="Q153" s="4">
        <f>Table39[[#This Row],[RN Admin Hours Contract]]/Table39[[#This Row],[RN Admin Hours]]</f>
        <v>0</v>
      </c>
      <c r="R153" s="3">
        <v>4.177777777777778</v>
      </c>
      <c r="S153" s="3">
        <v>0</v>
      </c>
      <c r="T153" s="4">
        <f>Table39[[#This Row],[RN DON Hours Contract]]/Table39[[#This Row],[RN DON Hours]]</f>
        <v>0</v>
      </c>
      <c r="U153" s="3">
        <f>SUM(Table39[[#This Row],[LPN Hours]], Table39[[#This Row],[LPN Admin Hours]])</f>
        <v>44.379888888888885</v>
      </c>
      <c r="V153" s="3">
        <f>Table39[[#This Row],[LPN Hours Contract]]+Table39[[#This Row],[LPN Admin Hours Contract]]</f>
        <v>1.9277777777777778</v>
      </c>
      <c r="W153" s="4">
        <f t="shared" si="7"/>
        <v>4.3438093831289951E-2</v>
      </c>
      <c r="X153" s="3">
        <v>37.035111111111107</v>
      </c>
      <c r="Y153" s="3">
        <v>1.9277777777777778</v>
      </c>
      <c r="Z153" s="4">
        <f>Table39[[#This Row],[LPN Hours Contract]]/Table39[[#This Row],[LPN Hours]]</f>
        <v>5.2052706740750528E-2</v>
      </c>
      <c r="AA153" s="3">
        <v>7.3447777777777796</v>
      </c>
      <c r="AB153" s="3">
        <v>0</v>
      </c>
      <c r="AC153" s="4">
        <f>Table39[[#This Row],[LPN Admin Hours Contract]]/Table39[[#This Row],[LPN Admin Hours]]</f>
        <v>0</v>
      </c>
      <c r="AD153" s="3">
        <f>SUM(Table39[[#This Row],[CNA Hours]], Table39[[#This Row],[NA in Training Hours]], Table39[[#This Row],[Med Aide/Tech Hours]])</f>
        <v>162.78733333333332</v>
      </c>
      <c r="AE153" s="3">
        <f>SUM(Table39[[#This Row],[CNA Hours Contract]], Table39[[#This Row],[NA in Training Hours Contract]], Table39[[#This Row],[Med Aide/Tech Hours Contract]])</f>
        <v>37.523333333333333</v>
      </c>
      <c r="AF153" s="4">
        <f>Table39[[#This Row],[CNA/NA/Med Aide Contract Hours]]/Table39[[#This Row],[Total CNA, NA in Training, Med Aide/Tech Hours]]</f>
        <v>0.23050523996543548</v>
      </c>
      <c r="AG153" s="3">
        <v>114.52677777777778</v>
      </c>
      <c r="AH153" s="3">
        <v>37.523333333333333</v>
      </c>
      <c r="AI153" s="4">
        <f>Table39[[#This Row],[CNA Hours Contract]]/Table39[[#This Row],[CNA Hours]]</f>
        <v>0.32763807784884852</v>
      </c>
      <c r="AJ153" s="3">
        <v>0</v>
      </c>
      <c r="AK153" s="3">
        <v>0</v>
      </c>
      <c r="AL153" s="4">
        <v>0</v>
      </c>
      <c r="AM153" s="3">
        <v>48.260555555555534</v>
      </c>
      <c r="AN153" s="3">
        <v>0</v>
      </c>
      <c r="AO153" s="4">
        <f>Table39[[#This Row],[Med Aide/Tech Hours Contract]]/Table39[[#This Row],[Med Aide/Tech Hours]]</f>
        <v>0</v>
      </c>
      <c r="AP153" s="1" t="s">
        <v>151</v>
      </c>
      <c r="AQ153" s="1">
        <v>1</v>
      </c>
    </row>
    <row r="154" spans="1:43" x14ac:dyDescent="0.2">
      <c r="A154" s="1" t="s">
        <v>208</v>
      </c>
      <c r="B154" s="1" t="s">
        <v>360</v>
      </c>
      <c r="C154" s="1" t="s">
        <v>466</v>
      </c>
      <c r="D154" s="1" t="s">
        <v>518</v>
      </c>
      <c r="E154" s="3">
        <v>102.91111111111111</v>
      </c>
      <c r="F154" s="3">
        <f t="shared" si="8"/>
        <v>378.24822222222224</v>
      </c>
      <c r="G154" s="3">
        <f>SUM(Table39[[#This Row],[RN Hours Contract (W/ Admin, DON)]], Table39[[#This Row],[LPN Contract Hours (w/ Admin)]], Table39[[#This Row],[CNA/NA/Med Aide Contract Hours]])</f>
        <v>15.137111111111111</v>
      </c>
      <c r="H154" s="4">
        <f>Table39[[#This Row],[Total Contract Hours]]/Table39[[#This Row],[Total Hours Nurse Staffing]]</f>
        <v>4.0018988118913093E-2</v>
      </c>
      <c r="I154" s="3">
        <f>SUM(Table39[[#This Row],[RN Hours]], Table39[[#This Row],[RN Admin Hours]], Table39[[#This Row],[RN DON Hours]])</f>
        <v>54.686111111111117</v>
      </c>
      <c r="J154" s="3">
        <f t="shared" si="6"/>
        <v>2.7111111111111112</v>
      </c>
      <c r="K154" s="4">
        <f>Table39[[#This Row],[RN Hours Contract (W/ Admin, DON)]]/Table39[[#This Row],[RN Hours (w/ Admin, DON)]]</f>
        <v>4.9575862244120486E-2</v>
      </c>
      <c r="L154" s="3">
        <v>38.280555555555559</v>
      </c>
      <c r="M154" s="3">
        <v>0</v>
      </c>
      <c r="N154" s="4">
        <f>Table39[[#This Row],[RN Hours Contract]]/Table39[[#This Row],[RN Hours]]</f>
        <v>0</v>
      </c>
      <c r="O154" s="3">
        <v>14.655555555555555</v>
      </c>
      <c r="P154" s="3">
        <v>2.7111111111111112</v>
      </c>
      <c r="Q154" s="4">
        <f>Table39[[#This Row],[RN Admin Hours Contract]]/Table39[[#This Row],[RN Admin Hours]]</f>
        <v>0.18498862774829417</v>
      </c>
      <c r="R154" s="3">
        <v>1.75</v>
      </c>
      <c r="S154" s="3">
        <v>0</v>
      </c>
      <c r="T154" s="4">
        <f>Table39[[#This Row],[RN DON Hours Contract]]/Table39[[#This Row],[RN DON Hours]]</f>
        <v>0</v>
      </c>
      <c r="U154" s="3">
        <f>SUM(Table39[[#This Row],[LPN Hours]], Table39[[#This Row],[LPN Admin Hours]])</f>
        <v>100.96111111111111</v>
      </c>
      <c r="V154" s="3">
        <f>Table39[[#This Row],[LPN Hours Contract]]+Table39[[#This Row],[LPN Admin Hours Contract]]</f>
        <v>0</v>
      </c>
      <c r="W154" s="4">
        <f t="shared" si="7"/>
        <v>0</v>
      </c>
      <c r="X154" s="3">
        <v>100.96111111111111</v>
      </c>
      <c r="Y154" s="3">
        <v>0</v>
      </c>
      <c r="Z154" s="4">
        <f>Table39[[#This Row],[LPN Hours Contract]]/Table39[[#This Row],[LPN Hours]]</f>
        <v>0</v>
      </c>
      <c r="AA154" s="3">
        <v>0</v>
      </c>
      <c r="AB154" s="3">
        <v>0</v>
      </c>
      <c r="AC154" s="4">
        <v>0</v>
      </c>
      <c r="AD154" s="3">
        <f>SUM(Table39[[#This Row],[CNA Hours]], Table39[[#This Row],[NA in Training Hours]], Table39[[#This Row],[Med Aide/Tech Hours]])</f>
        <v>222.601</v>
      </c>
      <c r="AE154" s="3">
        <f>SUM(Table39[[#This Row],[CNA Hours Contract]], Table39[[#This Row],[NA in Training Hours Contract]], Table39[[#This Row],[Med Aide/Tech Hours Contract]])</f>
        <v>12.425999999999998</v>
      </c>
      <c r="AF154" s="4">
        <f>Table39[[#This Row],[CNA/NA/Med Aide Contract Hours]]/Table39[[#This Row],[Total CNA, NA in Training, Med Aide/Tech Hours]]</f>
        <v>5.5821851653855996E-2</v>
      </c>
      <c r="AG154" s="3">
        <v>222.601</v>
      </c>
      <c r="AH154" s="3">
        <v>12.425999999999998</v>
      </c>
      <c r="AI154" s="4">
        <f>Table39[[#This Row],[CNA Hours Contract]]/Table39[[#This Row],[CNA Hours]]</f>
        <v>5.5821851653855996E-2</v>
      </c>
      <c r="AJ154" s="3">
        <v>0</v>
      </c>
      <c r="AK154" s="3">
        <v>0</v>
      </c>
      <c r="AL154" s="4">
        <v>0</v>
      </c>
      <c r="AM154" s="3">
        <v>0</v>
      </c>
      <c r="AN154" s="3">
        <v>0</v>
      </c>
      <c r="AO154" s="4">
        <v>0</v>
      </c>
      <c r="AP154" s="1" t="s">
        <v>152</v>
      </c>
      <c r="AQ154" s="1">
        <v>1</v>
      </c>
    </row>
    <row r="155" spans="1:43" x14ac:dyDescent="0.2">
      <c r="A155" s="1" t="s">
        <v>208</v>
      </c>
      <c r="B155" s="1" t="s">
        <v>361</v>
      </c>
      <c r="C155" s="1" t="s">
        <v>501</v>
      </c>
      <c r="D155" s="1" t="s">
        <v>517</v>
      </c>
      <c r="E155" s="3">
        <v>65.37777777777778</v>
      </c>
      <c r="F155" s="3">
        <f t="shared" si="8"/>
        <v>297.71777777777777</v>
      </c>
      <c r="G155" s="3">
        <f>SUM(Table39[[#This Row],[RN Hours Contract (W/ Admin, DON)]], Table39[[#This Row],[LPN Contract Hours (w/ Admin)]], Table39[[#This Row],[CNA/NA/Med Aide Contract Hours]])</f>
        <v>19.255555555555553</v>
      </c>
      <c r="H155" s="4">
        <f>Table39[[#This Row],[Total Contract Hours]]/Table39[[#This Row],[Total Hours Nurse Staffing]]</f>
        <v>6.4677211079844435E-2</v>
      </c>
      <c r="I155" s="3">
        <f>SUM(Table39[[#This Row],[RN Hours]], Table39[[#This Row],[RN Admin Hours]], Table39[[#This Row],[RN DON Hours]])</f>
        <v>50.723333333333329</v>
      </c>
      <c r="J155" s="3">
        <f t="shared" si="6"/>
        <v>8.8888888888888892E-2</v>
      </c>
      <c r="K155" s="4">
        <f>Table39[[#This Row],[RN Hours Contract (W/ Admin, DON)]]/Table39[[#This Row],[RN Hours (w/ Admin, DON)]]</f>
        <v>1.7524260147641893E-3</v>
      </c>
      <c r="L155" s="3">
        <v>32.267777777777773</v>
      </c>
      <c r="M155" s="3">
        <v>8.8888888888888892E-2</v>
      </c>
      <c r="N155" s="4">
        <f>Table39[[#This Row],[RN Hours Contract]]/Table39[[#This Row],[RN Hours]]</f>
        <v>2.7547260769257261E-3</v>
      </c>
      <c r="O155" s="3">
        <v>15.091666666666667</v>
      </c>
      <c r="P155" s="3">
        <v>0</v>
      </c>
      <c r="Q155" s="4">
        <f>Table39[[#This Row],[RN Admin Hours Contract]]/Table39[[#This Row],[RN Admin Hours]]</f>
        <v>0</v>
      </c>
      <c r="R155" s="3">
        <v>3.3638888888888889</v>
      </c>
      <c r="S155" s="3">
        <v>0</v>
      </c>
      <c r="T155" s="4">
        <f>Table39[[#This Row],[RN DON Hours Contract]]/Table39[[#This Row],[RN DON Hours]]</f>
        <v>0</v>
      </c>
      <c r="U155" s="3">
        <f>SUM(Table39[[#This Row],[LPN Hours]], Table39[[#This Row],[LPN Admin Hours]])</f>
        <v>66.144444444444446</v>
      </c>
      <c r="V155" s="3">
        <f>Table39[[#This Row],[LPN Hours Contract]]+Table39[[#This Row],[LPN Admin Hours Contract]]</f>
        <v>8.8388888888888886</v>
      </c>
      <c r="W155" s="4">
        <f t="shared" si="7"/>
        <v>0.13363010246934318</v>
      </c>
      <c r="X155" s="3">
        <v>54.705555555555556</v>
      </c>
      <c r="Y155" s="3">
        <v>8.8388888888888886</v>
      </c>
      <c r="Z155" s="4">
        <f>Table39[[#This Row],[LPN Hours Contract]]/Table39[[#This Row],[LPN Hours]]</f>
        <v>0.16157205240174671</v>
      </c>
      <c r="AA155" s="3">
        <v>11.438888888888888</v>
      </c>
      <c r="AB155" s="3">
        <v>0</v>
      </c>
      <c r="AC155" s="4">
        <f>Table39[[#This Row],[LPN Admin Hours Contract]]/Table39[[#This Row],[LPN Admin Hours]]</f>
        <v>0</v>
      </c>
      <c r="AD155" s="3">
        <f>SUM(Table39[[#This Row],[CNA Hours]], Table39[[#This Row],[NA in Training Hours]], Table39[[#This Row],[Med Aide/Tech Hours]])</f>
        <v>180.85</v>
      </c>
      <c r="AE155" s="3">
        <f>SUM(Table39[[#This Row],[CNA Hours Contract]], Table39[[#This Row],[NA in Training Hours Contract]], Table39[[#This Row],[Med Aide/Tech Hours Contract]])</f>
        <v>10.327777777777778</v>
      </c>
      <c r="AF155" s="4">
        <f>Table39[[#This Row],[CNA/NA/Med Aide Contract Hours]]/Table39[[#This Row],[Total CNA, NA in Training, Med Aide/Tech Hours]]</f>
        <v>5.710687187048813E-2</v>
      </c>
      <c r="AG155" s="3">
        <v>180.85</v>
      </c>
      <c r="AH155" s="3">
        <v>10.327777777777778</v>
      </c>
      <c r="AI155" s="4">
        <f>Table39[[#This Row],[CNA Hours Contract]]/Table39[[#This Row],[CNA Hours]]</f>
        <v>5.710687187048813E-2</v>
      </c>
      <c r="AJ155" s="3">
        <v>0</v>
      </c>
      <c r="AK155" s="3">
        <v>0</v>
      </c>
      <c r="AL155" s="4">
        <v>0</v>
      </c>
      <c r="AM155" s="3">
        <v>0</v>
      </c>
      <c r="AN155" s="3">
        <v>0</v>
      </c>
      <c r="AO155" s="4">
        <v>0</v>
      </c>
      <c r="AP155" s="1" t="s">
        <v>153</v>
      </c>
      <c r="AQ155" s="1">
        <v>1</v>
      </c>
    </row>
    <row r="156" spans="1:43" x14ac:dyDescent="0.2">
      <c r="A156" s="1" t="s">
        <v>208</v>
      </c>
      <c r="B156" s="1" t="s">
        <v>362</v>
      </c>
      <c r="C156" s="1" t="s">
        <v>432</v>
      </c>
      <c r="D156" s="1" t="s">
        <v>516</v>
      </c>
      <c r="E156" s="3">
        <v>96.2</v>
      </c>
      <c r="F156" s="3">
        <f t="shared" si="8"/>
        <v>293.88333333333333</v>
      </c>
      <c r="G156" s="3">
        <f>SUM(Table39[[#This Row],[RN Hours Contract (W/ Admin, DON)]], Table39[[#This Row],[LPN Contract Hours (w/ Admin)]], Table39[[#This Row],[CNA/NA/Med Aide Contract Hours]])</f>
        <v>0</v>
      </c>
      <c r="H156" s="4">
        <f>Table39[[#This Row],[Total Contract Hours]]/Table39[[#This Row],[Total Hours Nurse Staffing]]</f>
        <v>0</v>
      </c>
      <c r="I156" s="3">
        <f>SUM(Table39[[#This Row],[RN Hours]], Table39[[#This Row],[RN Admin Hours]], Table39[[#This Row],[RN DON Hours]])</f>
        <v>39.280555555555551</v>
      </c>
      <c r="J156" s="3">
        <f t="shared" si="6"/>
        <v>0</v>
      </c>
      <c r="K156" s="4">
        <f>Table39[[#This Row],[RN Hours Contract (W/ Admin, DON)]]/Table39[[#This Row],[RN Hours (w/ Admin, DON)]]</f>
        <v>0</v>
      </c>
      <c r="L156" s="3">
        <v>27.286111111111111</v>
      </c>
      <c r="M156" s="3">
        <v>0</v>
      </c>
      <c r="N156" s="4">
        <f>Table39[[#This Row],[RN Hours Contract]]/Table39[[#This Row],[RN Hours]]</f>
        <v>0</v>
      </c>
      <c r="O156" s="3">
        <v>7.1944444444444446</v>
      </c>
      <c r="P156" s="3">
        <v>0</v>
      </c>
      <c r="Q156" s="4">
        <f>Table39[[#This Row],[RN Admin Hours Contract]]/Table39[[#This Row],[RN Admin Hours]]</f>
        <v>0</v>
      </c>
      <c r="R156" s="3">
        <v>4.8</v>
      </c>
      <c r="S156" s="3">
        <v>0</v>
      </c>
      <c r="T156" s="4">
        <f>Table39[[#This Row],[RN DON Hours Contract]]/Table39[[#This Row],[RN DON Hours]]</f>
        <v>0</v>
      </c>
      <c r="U156" s="3">
        <f>SUM(Table39[[#This Row],[LPN Hours]], Table39[[#This Row],[LPN Admin Hours]])</f>
        <v>66.95</v>
      </c>
      <c r="V156" s="3">
        <f>Table39[[#This Row],[LPN Hours Contract]]+Table39[[#This Row],[LPN Admin Hours Contract]]</f>
        <v>0</v>
      </c>
      <c r="W156" s="4">
        <f t="shared" si="7"/>
        <v>0</v>
      </c>
      <c r="X156" s="3">
        <v>62.144444444444446</v>
      </c>
      <c r="Y156" s="3">
        <v>0</v>
      </c>
      <c r="Z156" s="4">
        <f>Table39[[#This Row],[LPN Hours Contract]]/Table39[[#This Row],[LPN Hours]]</f>
        <v>0</v>
      </c>
      <c r="AA156" s="3">
        <v>4.8055555555555554</v>
      </c>
      <c r="AB156" s="3">
        <v>0</v>
      </c>
      <c r="AC156" s="4">
        <f>Table39[[#This Row],[LPN Admin Hours Contract]]/Table39[[#This Row],[LPN Admin Hours]]</f>
        <v>0</v>
      </c>
      <c r="AD156" s="3">
        <f>SUM(Table39[[#This Row],[CNA Hours]], Table39[[#This Row],[NA in Training Hours]], Table39[[#This Row],[Med Aide/Tech Hours]])</f>
        <v>187.65277777777777</v>
      </c>
      <c r="AE156" s="3">
        <f>SUM(Table39[[#This Row],[CNA Hours Contract]], Table39[[#This Row],[NA in Training Hours Contract]], Table39[[#This Row],[Med Aide/Tech Hours Contract]])</f>
        <v>0</v>
      </c>
      <c r="AF156" s="4">
        <f>Table39[[#This Row],[CNA/NA/Med Aide Contract Hours]]/Table39[[#This Row],[Total CNA, NA in Training, Med Aide/Tech Hours]]</f>
        <v>0</v>
      </c>
      <c r="AG156" s="3">
        <v>187.65277777777777</v>
      </c>
      <c r="AH156" s="3">
        <v>0</v>
      </c>
      <c r="AI156" s="4">
        <f>Table39[[#This Row],[CNA Hours Contract]]/Table39[[#This Row],[CNA Hours]]</f>
        <v>0</v>
      </c>
      <c r="AJ156" s="3">
        <v>0</v>
      </c>
      <c r="AK156" s="3">
        <v>0</v>
      </c>
      <c r="AL156" s="4">
        <v>0</v>
      </c>
      <c r="AM156" s="3">
        <v>0</v>
      </c>
      <c r="AN156" s="3">
        <v>0</v>
      </c>
      <c r="AO156" s="4">
        <v>0</v>
      </c>
      <c r="AP156" s="1" t="s">
        <v>154</v>
      </c>
      <c r="AQ156" s="1">
        <v>1</v>
      </c>
    </row>
    <row r="157" spans="1:43" x14ac:dyDescent="0.2">
      <c r="A157" s="1" t="s">
        <v>208</v>
      </c>
      <c r="B157" s="1" t="s">
        <v>363</v>
      </c>
      <c r="C157" s="1" t="s">
        <v>472</v>
      </c>
      <c r="D157" s="1" t="s">
        <v>518</v>
      </c>
      <c r="E157" s="3">
        <v>109.83333333333333</v>
      </c>
      <c r="F157" s="3">
        <f t="shared" si="8"/>
        <v>451.59844444444445</v>
      </c>
      <c r="G157" s="3">
        <f>SUM(Table39[[#This Row],[RN Hours Contract (W/ Admin, DON)]], Table39[[#This Row],[LPN Contract Hours (w/ Admin)]], Table39[[#This Row],[CNA/NA/Med Aide Contract Hours]])</f>
        <v>0</v>
      </c>
      <c r="H157" s="4">
        <f>Table39[[#This Row],[Total Contract Hours]]/Table39[[#This Row],[Total Hours Nurse Staffing]]</f>
        <v>0</v>
      </c>
      <c r="I157" s="3">
        <f>SUM(Table39[[#This Row],[RN Hours]], Table39[[#This Row],[RN Admin Hours]], Table39[[#This Row],[RN DON Hours]])</f>
        <v>87.98299999999999</v>
      </c>
      <c r="J157" s="3">
        <f t="shared" si="6"/>
        <v>0</v>
      </c>
      <c r="K157" s="4">
        <f>Table39[[#This Row],[RN Hours Contract (W/ Admin, DON)]]/Table39[[#This Row],[RN Hours (w/ Admin, DON)]]</f>
        <v>0</v>
      </c>
      <c r="L157" s="3">
        <v>49.946888888888893</v>
      </c>
      <c r="M157" s="3">
        <v>0</v>
      </c>
      <c r="N157" s="4">
        <f>Table39[[#This Row],[RN Hours Contract]]/Table39[[#This Row],[RN Hours]]</f>
        <v>0</v>
      </c>
      <c r="O157" s="3">
        <v>32.880555555555553</v>
      </c>
      <c r="P157" s="3">
        <v>0</v>
      </c>
      <c r="Q157" s="4">
        <f>Table39[[#This Row],[RN Admin Hours Contract]]/Table39[[#This Row],[RN Admin Hours]]</f>
        <v>0</v>
      </c>
      <c r="R157" s="3">
        <v>5.1555555555555559</v>
      </c>
      <c r="S157" s="3">
        <v>0</v>
      </c>
      <c r="T157" s="4">
        <f>Table39[[#This Row],[RN DON Hours Contract]]/Table39[[#This Row],[RN DON Hours]]</f>
        <v>0</v>
      </c>
      <c r="U157" s="3">
        <f>SUM(Table39[[#This Row],[LPN Hours]], Table39[[#This Row],[LPN Admin Hours]])</f>
        <v>85.821222222222218</v>
      </c>
      <c r="V157" s="3">
        <f>Table39[[#This Row],[LPN Hours Contract]]+Table39[[#This Row],[LPN Admin Hours Contract]]</f>
        <v>0</v>
      </c>
      <c r="W157" s="4">
        <f t="shared" si="7"/>
        <v>0</v>
      </c>
      <c r="X157" s="3">
        <v>85.821222222222218</v>
      </c>
      <c r="Y157" s="3">
        <v>0</v>
      </c>
      <c r="Z157" s="4">
        <f>Table39[[#This Row],[LPN Hours Contract]]/Table39[[#This Row],[LPN Hours]]</f>
        <v>0</v>
      </c>
      <c r="AA157" s="3">
        <v>0</v>
      </c>
      <c r="AB157" s="3">
        <v>0</v>
      </c>
      <c r="AC157" s="4">
        <v>0</v>
      </c>
      <c r="AD157" s="3">
        <f>SUM(Table39[[#This Row],[CNA Hours]], Table39[[#This Row],[NA in Training Hours]], Table39[[#This Row],[Med Aide/Tech Hours]])</f>
        <v>277.79422222222223</v>
      </c>
      <c r="AE157" s="3">
        <f>SUM(Table39[[#This Row],[CNA Hours Contract]], Table39[[#This Row],[NA in Training Hours Contract]], Table39[[#This Row],[Med Aide/Tech Hours Contract]])</f>
        <v>0</v>
      </c>
      <c r="AF157" s="4">
        <f>Table39[[#This Row],[CNA/NA/Med Aide Contract Hours]]/Table39[[#This Row],[Total CNA, NA in Training, Med Aide/Tech Hours]]</f>
        <v>0</v>
      </c>
      <c r="AG157" s="3">
        <v>277.79422222222223</v>
      </c>
      <c r="AH157" s="3">
        <v>0</v>
      </c>
      <c r="AI157" s="4">
        <f>Table39[[#This Row],[CNA Hours Contract]]/Table39[[#This Row],[CNA Hours]]</f>
        <v>0</v>
      </c>
      <c r="AJ157" s="3">
        <v>0</v>
      </c>
      <c r="AK157" s="3">
        <v>0</v>
      </c>
      <c r="AL157" s="4">
        <v>0</v>
      </c>
      <c r="AM157" s="3">
        <v>0</v>
      </c>
      <c r="AN157" s="3">
        <v>0</v>
      </c>
      <c r="AO157" s="4">
        <v>0</v>
      </c>
      <c r="AP157" s="1" t="s">
        <v>155</v>
      </c>
      <c r="AQ157" s="1">
        <v>1</v>
      </c>
    </row>
    <row r="158" spans="1:43" x14ac:dyDescent="0.2">
      <c r="A158" s="1" t="s">
        <v>208</v>
      </c>
      <c r="B158" s="1" t="s">
        <v>364</v>
      </c>
      <c r="C158" s="1" t="s">
        <v>451</v>
      </c>
      <c r="D158" s="1" t="s">
        <v>517</v>
      </c>
      <c r="E158" s="3">
        <v>46.633333333333333</v>
      </c>
      <c r="F158" s="3">
        <f t="shared" si="8"/>
        <v>181.31666666666666</v>
      </c>
      <c r="G158" s="3">
        <f>SUM(Table39[[#This Row],[RN Hours Contract (W/ Admin, DON)]], Table39[[#This Row],[LPN Contract Hours (w/ Admin)]], Table39[[#This Row],[CNA/NA/Med Aide Contract Hours]])</f>
        <v>24.980555555555554</v>
      </c>
      <c r="H158" s="4">
        <f>Table39[[#This Row],[Total Contract Hours]]/Table39[[#This Row],[Total Hours Nurse Staffing]]</f>
        <v>0.13777307963354474</v>
      </c>
      <c r="I158" s="3">
        <f>SUM(Table39[[#This Row],[RN Hours]], Table39[[#This Row],[RN Admin Hours]], Table39[[#This Row],[RN DON Hours]])</f>
        <v>40.733333333333334</v>
      </c>
      <c r="J158" s="3">
        <f t="shared" si="6"/>
        <v>0</v>
      </c>
      <c r="K158" s="4">
        <f>Table39[[#This Row],[RN Hours Contract (W/ Admin, DON)]]/Table39[[#This Row],[RN Hours (w/ Admin, DON)]]</f>
        <v>0</v>
      </c>
      <c r="L158" s="3">
        <v>31.091666666666665</v>
      </c>
      <c r="M158" s="3">
        <v>0</v>
      </c>
      <c r="N158" s="4">
        <f>Table39[[#This Row],[RN Hours Contract]]/Table39[[#This Row],[RN Hours]]</f>
        <v>0</v>
      </c>
      <c r="O158" s="3">
        <v>4.2027777777777775</v>
      </c>
      <c r="P158" s="3">
        <v>0</v>
      </c>
      <c r="Q158" s="4">
        <f>Table39[[#This Row],[RN Admin Hours Contract]]/Table39[[#This Row],[RN Admin Hours]]</f>
        <v>0</v>
      </c>
      <c r="R158" s="3">
        <v>5.4388888888888891</v>
      </c>
      <c r="S158" s="3">
        <v>0</v>
      </c>
      <c r="T158" s="4">
        <f>Table39[[#This Row],[RN DON Hours Contract]]/Table39[[#This Row],[RN DON Hours]]</f>
        <v>0</v>
      </c>
      <c r="U158" s="3">
        <f>SUM(Table39[[#This Row],[LPN Hours]], Table39[[#This Row],[LPN Admin Hours]])</f>
        <v>36.133333333333333</v>
      </c>
      <c r="V158" s="3">
        <f>Table39[[#This Row],[LPN Hours Contract]]+Table39[[#This Row],[LPN Admin Hours Contract]]</f>
        <v>0</v>
      </c>
      <c r="W158" s="4">
        <f t="shared" si="7"/>
        <v>0</v>
      </c>
      <c r="X158" s="3">
        <v>31.355555555555554</v>
      </c>
      <c r="Y158" s="3">
        <v>0</v>
      </c>
      <c r="Z158" s="4">
        <f>Table39[[#This Row],[LPN Hours Contract]]/Table39[[#This Row],[LPN Hours]]</f>
        <v>0</v>
      </c>
      <c r="AA158" s="3">
        <v>4.7777777777777777</v>
      </c>
      <c r="AB158" s="3">
        <v>0</v>
      </c>
      <c r="AC158" s="4">
        <f>Table39[[#This Row],[LPN Admin Hours Contract]]/Table39[[#This Row],[LPN Admin Hours]]</f>
        <v>0</v>
      </c>
      <c r="AD158" s="3">
        <f>SUM(Table39[[#This Row],[CNA Hours]], Table39[[#This Row],[NA in Training Hours]], Table39[[#This Row],[Med Aide/Tech Hours]])</f>
        <v>104.45</v>
      </c>
      <c r="AE158" s="3">
        <f>SUM(Table39[[#This Row],[CNA Hours Contract]], Table39[[#This Row],[NA in Training Hours Contract]], Table39[[#This Row],[Med Aide/Tech Hours Contract]])</f>
        <v>24.980555555555554</v>
      </c>
      <c r="AF158" s="4">
        <f>Table39[[#This Row],[CNA/NA/Med Aide Contract Hours]]/Table39[[#This Row],[Total CNA, NA in Training, Med Aide/Tech Hours]]</f>
        <v>0.23916281048880378</v>
      </c>
      <c r="AG158" s="3">
        <v>104.45</v>
      </c>
      <c r="AH158" s="3">
        <v>24.980555555555554</v>
      </c>
      <c r="AI158" s="4">
        <f>Table39[[#This Row],[CNA Hours Contract]]/Table39[[#This Row],[CNA Hours]]</f>
        <v>0.23916281048880378</v>
      </c>
      <c r="AJ158" s="3">
        <v>0</v>
      </c>
      <c r="AK158" s="3">
        <v>0</v>
      </c>
      <c r="AL158" s="4">
        <v>0</v>
      </c>
      <c r="AM158" s="3">
        <v>0</v>
      </c>
      <c r="AN158" s="3">
        <v>0</v>
      </c>
      <c r="AO158" s="4">
        <v>0</v>
      </c>
      <c r="AP158" s="1" t="s">
        <v>156</v>
      </c>
      <c r="AQ158" s="1">
        <v>1</v>
      </c>
    </row>
    <row r="159" spans="1:43" x14ac:dyDescent="0.2">
      <c r="A159" s="1" t="s">
        <v>208</v>
      </c>
      <c r="B159" s="1" t="s">
        <v>365</v>
      </c>
      <c r="C159" s="1" t="s">
        <v>502</v>
      </c>
      <c r="D159" s="1" t="s">
        <v>521</v>
      </c>
      <c r="E159" s="3">
        <v>101.82222222222222</v>
      </c>
      <c r="F159" s="3">
        <f t="shared" si="8"/>
        <v>393.74777777777774</v>
      </c>
      <c r="G159" s="3">
        <f>SUM(Table39[[#This Row],[RN Hours Contract (W/ Admin, DON)]], Table39[[#This Row],[LPN Contract Hours (w/ Admin)]], Table39[[#This Row],[CNA/NA/Med Aide Contract Hours]])</f>
        <v>0</v>
      </c>
      <c r="H159" s="4">
        <f>Table39[[#This Row],[Total Contract Hours]]/Table39[[#This Row],[Total Hours Nurse Staffing]]</f>
        <v>0</v>
      </c>
      <c r="I159" s="3">
        <f>SUM(Table39[[#This Row],[RN Hours]], Table39[[#This Row],[RN Admin Hours]], Table39[[#This Row],[RN DON Hours]])</f>
        <v>139.73944444444444</v>
      </c>
      <c r="J159" s="3">
        <f t="shared" si="6"/>
        <v>0</v>
      </c>
      <c r="K159" s="4">
        <f>Table39[[#This Row],[RN Hours Contract (W/ Admin, DON)]]/Table39[[#This Row],[RN Hours (w/ Admin, DON)]]</f>
        <v>0</v>
      </c>
      <c r="L159" s="3">
        <v>93.228333333333325</v>
      </c>
      <c r="M159" s="3">
        <v>0</v>
      </c>
      <c r="N159" s="4">
        <f>Table39[[#This Row],[RN Hours Contract]]/Table39[[#This Row],[RN Hours]]</f>
        <v>0</v>
      </c>
      <c r="O159" s="3">
        <v>41.711111111111109</v>
      </c>
      <c r="P159" s="3">
        <v>0</v>
      </c>
      <c r="Q159" s="4">
        <f>Table39[[#This Row],[RN Admin Hours Contract]]/Table39[[#This Row],[RN Admin Hours]]</f>
        <v>0</v>
      </c>
      <c r="R159" s="3">
        <v>4.8</v>
      </c>
      <c r="S159" s="3">
        <v>0</v>
      </c>
      <c r="T159" s="4">
        <f>Table39[[#This Row],[RN DON Hours Contract]]/Table39[[#This Row],[RN DON Hours]]</f>
        <v>0</v>
      </c>
      <c r="U159" s="3">
        <f>SUM(Table39[[#This Row],[LPN Hours]], Table39[[#This Row],[LPN Admin Hours]])</f>
        <v>57.705555555555556</v>
      </c>
      <c r="V159" s="3">
        <f>Table39[[#This Row],[LPN Hours Contract]]+Table39[[#This Row],[LPN Admin Hours Contract]]</f>
        <v>0</v>
      </c>
      <c r="W159" s="4">
        <f t="shared" si="7"/>
        <v>0</v>
      </c>
      <c r="X159" s="3">
        <v>51.641666666666666</v>
      </c>
      <c r="Y159" s="3">
        <v>0</v>
      </c>
      <c r="Z159" s="4">
        <f>Table39[[#This Row],[LPN Hours Contract]]/Table39[[#This Row],[LPN Hours]]</f>
        <v>0</v>
      </c>
      <c r="AA159" s="3">
        <v>6.0638888888888891</v>
      </c>
      <c r="AB159" s="3">
        <v>0</v>
      </c>
      <c r="AC159" s="4">
        <f>Table39[[#This Row],[LPN Admin Hours Contract]]/Table39[[#This Row],[LPN Admin Hours]]</f>
        <v>0</v>
      </c>
      <c r="AD159" s="3">
        <f>SUM(Table39[[#This Row],[CNA Hours]], Table39[[#This Row],[NA in Training Hours]], Table39[[#This Row],[Med Aide/Tech Hours]])</f>
        <v>196.30277777777778</v>
      </c>
      <c r="AE159" s="3">
        <f>SUM(Table39[[#This Row],[CNA Hours Contract]], Table39[[#This Row],[NA in Training Hours Contract]], Table39[[#This Row],[Med Aide/Tech Hours Contract]])</f>
        <v>0</v>
      </c>
      <c r="AF159" s="4">
        <f>Table39[[#This Row],[CNA/NA/Med Aide Contract Hours]]/Table39[[#This Row],[Total CNA, NA in Training, Med Aide/Tech Hours]]</f>
        <v>0</v>
      </c>
      <c r="AG159" s="3">
        <v>196.30277777777778</v>
      </c>
      <c r="AH159" s="3">
        <v>0</v>
      </c>
      <c r="AI159" s="4">
        <f>Table39[[#This Row],[CNA Hours Contract]]/Table39[[#This Row],[CNA Hours]]</f>
        <v>0</v>
      </c>
      <c r="AJ159" s="3">
        <v>0</v>
      </c>
      <c r="AK159" s="3">
        <v>0</v>
      </c>
      <c r="AL159" s="4">
        <v>0</v>
      </c>
      <c r="AM159" s="3">
        <v>0</v>
      </c>
      <c r="AN159" s="3">
        <v>0</v>
      </c>
      <c r="AO159" s="4">
        <v>0</v>
      </c>
      <c r="AP159" s="1" t="s">
        <v>157</v>
      </c>
      <c r="AQ159" s="1">
        <v>1</v>
      </c>
    </row>
    <row r="160" spans="1:43" x14ac:dyDescent="0.2">
      <c r="A160" s="1" t="s">
        <v>208</v>
      </c>
      <c r="B160" s="1" t="s">
        <v>366</v>
      </c>
      <c r="C160" s="1" t="s">
        <v>436</v>
      </c>
      <c r="D160" s="1" t="s">
        <v>518</v>
      </c>
      <c r="E160" s="3">
        <v>85.333333333333329</v>
      </c>
      <c r="F160" s="3">
        <f t="shared" si="8"/>
        <v>304.42555555555555</v>
      </c>
      <c r="G160" s="3">
        <f>SUM(Table39[[#This Row],[RN Hours Contract (W/ Admin, DON)]], Table39[[#This Row],[LPN Contract Hours (w/ Admin)]], Table39[[#This Row],[CNA/NA/Med Aide Contract Hours]])</f>
        <v>2.8138888888888891</v>
      </c>
      <c r="H160" s="4">
        <f>Table39[[#This Row],[Total Contract Hours]]/Table39[[#This Row],[Total Hours Nurse Staffing]]</f>
        <v>9.2432742177434371E-3</v>
      </c>
      <c r="I160" s="3">
        <f>SUM(Table39[[#This Row],[RN Hours]], Table39[[#This Row],[RN Admin Hours]], Table39[[#This Row],[RN DON Hours]])</f>
        <v>60.449999999999996</v>
      </c>
      <c r="J160" s="3">
        <f t="shared" si="6"/>
        <v>0.9555555555555556</v>
      </c>
      <c r="K160" s="4">
        <f>Table39[[#This Row],[RN Hours Contract (W/ Admin, DON)]]/Table39[[#This Row],[RN Hours (w/ Admin, DON)]]</f>
        <v>1.5807370646080326E-2</v>
      </c>
      <c r="L160" s="3">
        <v>38.916666666666664</v>
      </c>
      <c r="M160" s="3">
        <v>0</v>
      </c>
      <c r="N160" s="4">
        <f>Table39[[#This Row],[RN Hours Contract]]/Table39[[#This Row],[RN Hours]]</f>
        <v>0</v>
      </c>
      <c r="O160" s="3">
        <v>16.022222222222222</v>
      </c>
      <c r="P160" s="3">
        <v>0.9555555555555556</v>
      </c>
      <c r="Q160" s="4">
        <f>Table39[[#This Row],[RN Admin Hours Contract]]/Table39[[#This Row],[RN Admin Hours]]</f>
        <v>5.9639389736477116E-2</v>
      </c>
      <c r="R160" s="3">
        <v>5.5111111111111111</v>
      </c>
      <c r="S160" s="3">
        <v>0</v>
      </c>
      <c r="T160" s="4">
        <f>Table39[[#This Row],[RN DON Hours Contract]]/Table39[[#This Row],[RN DON Hours]]</f>
        <v>0</v>
      </c>
      <c r="U160" s="3">
        <f>SUM(Table39[[#This Row],[LPN Hours]], Table39[[#This Row],[LPN Admin Hours]])</f>
        <v>83.983888888888885</v>
      </c>
      <c r="V160" s="3">
        <f>Table39[[#This Row],[LPN Hours Contract]]+Table39[[#This Row],[LPN Admin Hours Contract]]</f>
        <v>0.51388888888888884</v>
      </c>
      <c r="W160" s="4">
        <f t="shared" si="7"/>
        <v>6.1188984659756168E-3</v>
      </c>
      <c r="X160" s="3">
        <v>78.472777777777779</v>
      </c>
      <c r="Y160" s="3">
        <v>0.51388888888888884</v>
      </c>
      <c r="Z160" s="4">
        <f>Table39[[#This Row],[LPN Hours Contract]]/Table39[[#This Row],[LPN Hours]]</f>
        <v>6.5486262044162514E-3</v>
      </c>
      <c r="AA160" s="3">
        <v>5.5111111111111111</v>
      </c>
      <c r="AB160" s="3">
        <v>0</v>
      </c>
      <c r="AC160" s="4">
        <f>Table39[[#This Row],[LPN Admin Hours Contract]]/Table39[[#This Row],[LPN Admin Hours]]</f>
        <v>0</v>
      </c>
      <c r="AD160" s="3">
        <f>SUM(Table39[[#This Row],[CNA Hours]], Table39[[#This Row],[NA in Training Hours]], Table39[[#This Row],[Med Aide/Tech Hours]])</f>
        <v>159.99166666666667</v>
      </c>
      <c r="AE160" s="3">
        <f>SUM(Table39[[#This Row],[CNA Hours Contract]], Table39[[#This Row],[NA in Training Hours Contract]], Table39[[#This Row],[Med Aide/Tech Hours Contract]])</f>
        <v>1.3444444444444446</v>
      </c>
      <c r="AF160" s="4">
        <f>Table39[[#This Row],[CNA/NA/Med Aide Contract Hours]]/Table39[[#This Row],[Total CNA, NA in Training, Med Aide/Tech Hours]]</f>
        <v>8.403215445248885E-3</v>
      </c>
      <c r="AG160" s="3">
        <v>159.99166666666667</v>
      </c>
      <c r="AH160" s="3">
        <v>1.3444444444444446</v>
      </c>
      <c r="AI160" s="4">
        <f>Table39[[#This Row],[CNA Hours Contract]]/Table39[[#This Row],[CNA Hours]]</f>
        <v>8.403215445248885E-3</v>
      </c>
      <c r="AJ160" s="3">
        <v>0</v>
      </c>
      <c r="AK160" s="3">
        <v>0</v>
      </c>
      <c r="AL160" s="4">
        <v>0</v>
      </c>
      <c r="AM160" s="3">
        <v>0</v>
      </c>
      <c r="AN160" s="3">
        <v>0</v>
      </c>
      <c r="AO160" s="4">
        <v>0</v>
      </c>
      <c r="AP160" s="1" t="s">
        <v>158</v>
      </c>
      <c r="AQ160" s="1">
        <v>1</v>
      </c>
    </row>
    <row r="161" spans="1:43" x14ac:dyDescent="0.2">
      <c r="A161" s="1" t="s">
        <v>208</v>
      </c>
      <c r="B161" s="1" t="s">
        <v>367</v>
      </c>
      <c r="C161" s="1" t="s">
        <v>503</v>
      </c>
      <c r="D161" s="1" t="s">
        <v>517</v>
      </c>
      <c r="E161" s="3">
        <v>103.17777777777778</v>
      </c>
      <c r="F161" s="3">
        <f t="shared" si="8"/>
        <v>481.50177777777782</v>
      </c>
      <c r="G161" s="3">
        <f>SUM(Table39[[#This Row],[RN Hours Contract (W/ Admin, DON)]], Table39[[#This Row],[LPN Contract Hours (w/ Admin)]], Table39[[#This Row],[CNA/NA/Med Aide Contract Hours]])</f>
        <v>0</v>
      </c>
      <c r="H161" s="4">
        <f>Table39[[#This Row],[Total Contract Hours]]/Table39[[#This Row],[Total Hours Nurse Staffing]]</f>
        <v>0</v>
      </c>
      <c r="I161" s="3">
        <f>SUM(Table39[[#This Row],[RN Hours]], Table39[[#This Row],[RN Admin Hours]], Table39[[#This Row],[RN DON Hours]])</f>
        <v>85.891444444444446</v>
      </c>
      <c r="J161" s="3">
        <f t="shared" si="6"/>
        <v>0</v>
      </c>
      <c r="K161" s="4">
        <f>Table39[[#This Row],[RN Hours Contract (W/ Admin, DON)]]/Table39[[#This Row],[RN Hours (w/ Admin, DON)]]</f>
        <v>0</v>
      </c>
      <c r="L161" s="3">
        <v>42.120222222222225</v>
      </c>
      <c r="M161" s="3">
        <v>0</v>
      </c>
      <c r="N161" s="4">
        <f>Table39[[#This Row],[RN Hours Contract]]/Table39[[#This Row],[RN Hours]]</f>
        <v>0</v>
      </c>
      <c r="O161" s="3">
        <v>38.179555555555552</v>
      </c>
      <c r="P161" s="3">
        <v>0</v>
      </c>
      <c r="Q161" s="4">
        <f>Table39[[#This Row],[RN Admin Hours Contract]]/Table39[[#This Row],[RN Admin Hours]]</f>
        <v>0</v>
      </c>
      <c r="R161" s="3">
        <v>5.5916666666666668</v>
      </c>
      <c r="S161" s="3">
        <v>0</v>
      </c>
      <c r="T161" s="4">
        <f>Table39[[#This Row],[RN DON Hours Contract]]/Table39[[#This Row],[RN DON Hours]]</f>
        <v>0</v>
      </c>
      <c r="U161" s="3">
        <f>SUM(Table39[[#This Row],[LPN Hours]], Table39[[#This Row],[LPN Admin Hours]])</f>
        <v>50.515000000000001</v>
      </c>
      <c r="V161" s="3">
        <f>Table39[[#This Row],[LPN Hours Contract]]+Table39[[#This Row],[LPN Admin Hours Contract]]</f>
        <v>0</v>
      </c>
      <c r="W161" s="4">
        <f t="shared" si="7"/>
        <v>0</v>
      </c>
      <c r="X161" s="3">
        <v>50.515000000000001</v>
      </c>
      <c r="Y161" s="3">
        <v>0</v>
      </c>
      <c r="Z161" s="4">
        <f>Table39[[#This Row],[LPN Hours Contract]]/Table39[[#This Row],[LPN Hours]]</f>
        <v>0</v>
      </c>
      <c r="AA161" s="3">
        <v>0</v>
      </c>
      <c r="AB161" s="3">
        <v>0</v>
      </c>
      <c r="AC161" s="4">
        <v>0</v>
      </c>
      <c r="AD161" s="3">
        <f>SUM(Table39[[#This Row],[CNA Hours]], Table39[[#This Row],[NA in Training Hours]], Table39[[#This Row],[Med Aide/Tech Hours]])</f>
        <v>345.09533333333337</v>
      </c>
      <c r="AE161" s="3">
        <f>SUM(Table39[[#This Row],[CNA Hours Contract]], Table39[[#This Row],[NA in Training Hours Contract]], Table39[[#This Row],[Med Aide/Tech Hours Contract]])</f>
        <v>0</v>
      </c>
      <c r="AF161" s="4">
        <f>Table39[[#This Row],[CNA/NA/Med Aide Contract Hours]]/Table39[[#This Row],[Total CNA, NA in Training, Med Aide/Tech Hours]]</f>
        <v>0</v>
      </c>
      <c r="AG161" s="3">
        <v>345.09533333333337</v>
      </c>
      <c r="AH161" s="3">
        <v>0</v>
      </c>
      <c r="AI161" s="4">
        <f>Table39[[#This Row],[CNA Hours Contract]]/Table39[[#This Row],[CNA Hours]]</f>
        <v>0</v>
      </c>
      <c r="AJ161" s="3">
        <v>0</v>
      </c>
      <c r="AK161" s="3">
        <v>0</v>
      </c>
      <c r="AL161" s="4">
        <v>0</v>
      </c>
      <c r="AM161" s="3">
        <v>0</v>
      </c>
      <c r="AN161" s="3">
        <v>0</v>
      </c>
      <c r="AO161" s="4">
        <v>0</v>
      </c>
      <c r="AP161" s="1" t="s">
        <v>159</v>
      </c>
      <c r="AQ161" s="1">
        <v>1</v>
      </c>
    </row>
    <row r="162" spans="1:43" x14ac:dyDescent="0.2">
      <c r="A162" s="1" t="s">
        <v>208</v>
      </c>
      <c r="B162" s="1" t="s">
        <v>368</v>
      </c>
      <c r="C162" s="1" t="s">
        <v>504</v>
      </c>
      <c r="D162" s="1" t="s">
        <v>522</v>
      </c>
      <c r="E162" s="3">
        <v>67.24444444444444</v>
      </c>
      <c r="F162" s="3">
        <f t="shared" si="8"/>
        <v>243.93055555555554</v>
      </c>
      <c r="G162" s="3">
        <f>SUM(Table39[[#This Row],[RN Hours Contract (W/ Admin, DON)]], Table39[[#This Row],[LPN Contract Hours (w/ Admin)]], Table39[[#This Row],[CNA/NA/Med Aide Contract Hours]])</f>
        <v>47.541666666666671</v>
      </c>
      <c r="H162" s="4">
        <f>Table39[[#This Row],[Total Contract Hours]]/Table39[[#This Row],[Total Hours Nurse Staffing]]</f>
        <v>0.19489836588282186</v>
      </c>
      <c r="I162" s="3">
        <f>SUM(Table39[[#This Row],[RN Hours]], Table39[[#This Row],[RN Admin Hours]], Table39[[#This Row],[RN DON Hours]])</f>
        <v>48.986111111111114</v>
      </c>
      <c r="J162" s="3">
        <f t="shared" si="6"/>
        <v>6.8972222222222221</v>
      </c>
      <c r="K162" s="4">
        <f>Table39[[#This Row],[RN Hours Contract (W/ Admin, DON)]]/Table39[[#This Row],[RN Hours (w/ Admin, DON)]]</f>
        <v>0.14079954635667705</v>
      </c>
      <c r="L162" s="3">
        <v>7.8250000000000002</v>
      </c>
      <c r="M162" s="3">
        <v>6.8972222222222221</v>
      </c>
      <c r="N162" s="4">
        <f>Table39[[#This Row],[RN Hours Contract]]/Table39[[#This Row],[RN Hours]]</f>
        <v>0.88143414980475676</v>
      </c>
      <c r="O162" s="3">
        <v>32.488888888888887</v>
      </c>
      <c r="P162" s="3">
        <v>0</v>
      </c>
      <c r="Q162" s="4">
        <f>Table39[[#This Row],[RN Admin Hours Contract]]/Table39[[#This Row],[RN Admin Hours]]</f>
        <v>0</v>
      </c>
      <c r="R162" s="3">
        <v>8.6722222222222225</v>
      </c>
      <c r="S162" s="3">
        <v>0</v>
      </c>
      <c r="T162" s="4">
        <f>Table39[[#This Row],[RN DON Hours Contract]]/Table39[[#This Row],[RN DON Hours]]</f>
        <v>0</v>
      </c>
      <c r="U162" s="3">
        <f>SUM(Table39[[#This Row],[LPN Hours]], Table39[[#This Row],[LPN Admin Hours]])</f>
        <v>52.613888888888894</v>
      </c>
      <c r="V162" s="3">
        <f>Table39[[#This Row],[LPN Hours Contract]]+Table39[[#This Row],[LPN Admin Hours Contract]]</f>
        <v>12.15</v>
      </c>
      <c r="W162" s="4">
        <f t="shared" si="7"/>
        <v>0.23092761733804973</v>
      </c>
      <c r="X162" s="3">
        <v>47.494444444444447</v>
      </c>
      <c r="Y162" s="3">
        <v>12.15</v>
      </c>
      <c r="Z162" s="4">
        <f>Table39[[#This Row],[LPN Hours Contract]]/Table39[[#This Row],[LPN Hours]]</f>
        <v>0.2558193940811791</v>
      </c>
      <c r="AA162" s="3">
        <v>5.1194444444444445</v>
      </c>
      <c r="AB162" s="3">
        <v>0</v>
      </c>
      <c r="AC162" s="4">
        <f>Table39[[#This Row],[LPN Admin Hours Contract]]/Table39[[#This Row],[LPN Admin Hours]]</f>
        <v>0</v>
      </c>
      <c r="AD162" s="3">
        <f>SUM(Table39[[#This Row],[CNA Hours]], Table39[[#This Row],[NA in Training Hours]], Table39[[#This Row],[Med Aide/Tech Hours]])</f>
        <v>142.33055555555555</v>
      </c>
      <c r="AE162" s="3">
        <f>SUM(Table39[[#This Row],[CNA Hours Contract]], Table39[[#This Row],[NA in Training Hours Contract]], Table39[[#This Row],[Med Aide/Tech Hours Contract]])</f>
        <v>28.494444444444444</v>
      </c>
      <c r="AF162" s="4">
        <f>Table39[[#This Row],[CNA/NA/Med Aide Contract Hours]]/Table39[[#This Row],[Total CNA, NA in Training, Med Aide/Tech Hours]]</f>
        <v>0.2001990671168446</v>
      </c>
      <c r="AG162" s="3">
        <v>142.33055555555555</v>
      </c>
      <c r="AH162" s="3">
        <v>28.494444444444444</v>
      </c>
      <c r="AI162" s="4">
        <f>Table39[[#This Row],[CNA Hours Contract]]/Table39[[#This Row],[CNA Hours]]</f>
        <v>0.2001990671168446</v>
      </c>
      <c r="AJ162" s="3">
        <v>0</v>
      </c>
      <c r="AK162" s="3">
        <v>0</v>
      </c>
      <c r="AL162" s="4">
        <v>0</v>
      </c>
      <c r="AM162" s="3">
        <v>0</v>
      </c>
      <c r="AN162" s="3">
        <v>0</v>
      </c>
      <c r="AO162" s="4">
        <v>0</v>
      </c>
      <c r="AP162" s="1" t="s">
        <v>160</v>
      </c>
      <c r="AQ162" s="1">
        <v>1</v>
      </c>
    </row>
    <row r="163" spans="1:43" x14ac:dyDescent="0.2">
      <c r="A163" s="1" t="s">
        <v>208</v>
      </c>
      <c r="B163" s="1" t="s">
        <v>369</v>
      </c>
      <c r="C163" s="1" t="s">
        <v>478</v>
      </c>
      <c r="D163" s="1" t="s">
        <v>519</v>
      </c>
      <c r="E163" s="3">
        <v>62.444444444444443</v>
      </c>
      <c r="F163" s="3">
        <f t="shared" si="8"/>
        <v>203.32499999999999</v>
      </c>
      <c r="G163" s="3">
        <f>SUM(Table39[[#This Row],[RN Hours Contract (W/ Admin, DON)]], Table39[[#This Row],[LPN Contract Hours (w/ Admin)]], Table39[[#This Row],[CNA/NA/Med Aide Contract Hours]])</f>
        <v>0</v>
      </c>
      <c r="H163" s="4">
        <f>Table39[[#This Row],[Total Contract Hours]]/Table39[[#This Row],[Total Hours Nurse Staffing]]</f>
        <v>0</v>
      </c>
      <c r="I163" s="3">
        <f>SUM(Table39[[#This Row],[RN Hours]], Table39[[#This Row],[RN Admin Hours]], Table39[[#This Row],[RN DON Hours]])</f>
        <v>41.602777777777774</v>
      </c>
      <c r="J163" s="3">
        <f t="shared" si="6"/>
        <v>0</v>
      </c>
      <c r="K163" s="4">
        <f>Table39[[#This Row],[RN Hours Contract (W/ Admin, DON)]]/Table39[[#This Row],[RN Hours (w/ Admin, DON)]]</f>
        <v>0</v>
      </c>
      <c r="L163" s="3">
        <v>32.944444444444443</v>
      </c>
      <c r="M163" s="3">
        <v>0</v>
      </c>
      <c r="N163" s="4">
        <f>Table39[[#This Row],[RN Hours Contract]]/Table39[[#This Row],[RN Hours]]</f>
        <v>0</v>
      </c>
      <c r="O163" s="3">
        <v>4.4083333333333332</v>
      </c>
      <c r="P163" s="3">
        <v>0</v>
      </c>
      <c r="Q163" s="4">
        <f>Table39[[#This Row],[RN Admin Hours Contract]]/Table39[[#This Row],[RN Admin Hours]]</f>
        <v>0</v>
      </c>
      <c r="R163" s="3">
        <v>4.25</v>
      </c>
      <c r="S163" s="3">
        <v>0</v>
      </c>
      <c r="T163" s="4">
        <f>Table39[[#This Row],[RN DON Hours Contract]]/Table39[[#This Row],[RN DON Hours]]</f>
        <v>0</v>
      </c>
      <c r="U163" s="3">
        <f>SUM(Table39[[#This Row],[LPN Hours]], Table39[[#This Row],[LPN Admin Hours]])</f>
        <v>38.702777777777783</v>
      </c>
      <c r="V163" s="3">
        <f>Table39[[#This Row],[LPN Hours Contract]]+Table39[[#This Row],[LPN Admin Hours Contract]]</f>
        <v>0</v>
      </c>
      <c r="W163" s="4">
        <f t="shared" si="7"/>
        <v>0</v>
      </c>
      <c r="X163" s="3">
        <v>33.35</v>
      </c>
      <c r="Y163" s="3">
        <v>0</v>
      </c>
      <c r="Z163" s="4">
        <f>Table39[[#This Row],[LPN Hours Contract]]/Table39[[#This Row],[LPN Hours]]</f>
        <v>0</v>
      </c>
      <c r="AA163" s="3">
        <v>5.3527777777777779</v>
      </c>
      <c r="AB163" s="3">
        <v>0</v>
      </c>
      <c r="AC163" s="4">
        <f>Table39[[#This Row],[LPN Admin Hours Contract]]/Table39[[#This Row],[LPN Admin Hours]]</f>
        <v>0</v>
      </c>
      <c r="AD163" s="3">
        <f>SUM(Table39[[#This Row],[CNA Hours]], Table39[[#This Row],[NA in Training Hours]], Table39[[#This Row],[Med Aide/Tech Hours]])</f>
        <v>123.01944444444445</v>
      </c>
      <c r="AE163" s="3">
        <f>SUM(Table39[[#This Row],[CNA Hours Contract]], Table39[[#This Row],[NA in Training Hours Contract]], Table39[[#This Row],[Med Aide/Tech Hours Contract]])</f>
        <v>0</v>
      </c>
      <c r="AF163" s="4">
        <f>Table39[[#This Row],[CNA/NA/Med Aide Contract Hours]]/Table39[[#This Row],[Total CNA, NA in Training, Med Aide/Tech Hours]]</f>
        <v>0</v>
      </c>
      <c r="AG163" s="3">
        <v>122.93611111111112</v>
      </c>
      <c r="AH163" s="3">
        <v>0</v>
      </c>
      <c r="AI163" s="4">
        <f>Table39[[#This Row],[CNA Hours Contract]]/Table39[[#This Row],[CNA Hours]]</f>
        <v>0</v>
      </c>
      <c r="AJ163" s="3">
        <v>8.3333333333333329E-2</v>
      </c>
      <c r="AK163" s="3">
        <v>0</v>
      </c>
      <c r="AL163" s="4">
        <f>Table39[[#This Row],[NA in Training Hours Contract]]/Table39[[#This Row],[NA in Training Hours]]</f>
        <v>0</v>
      </c>
      <c r="AM163" s="3">
        <v>0</v>
      </c>
      <c r="AN163" s="3">
        <v>0</v>
      </c>
      <c r="AO163" s="4">
        <v>0</v>
      </c>
      <c r="AP163" s="1" t="s">
        <v>161</v>
      </c>
      <c r="AQ163" s="1">
        <v>1</v>
      </c>
    </row>
    <row r="164" spans="1:43" x14ac:dyDescent="0.2">
      <c r="A164" s="1" t="s">
        <v>208</v>
      </c>
      <c r="B164" s="1" t="s">
        <v>370</v>
      </c>
      <c r="C164" s="1" t="s">
        <v>443</v>
      </c>
      <c r="D164" s="1" t="s">
        <v>519</v>
      </c>
      <c r="E164" s="3">
        <v>115.17777777777778</v>
      </c>
      <c r="F164" s="3">
        <f t="shared" si="8"/>
        <v>382.91666666666669</v>
      </c>
      <c r="G164" s="3">
        <f>SUM(Table39[[#This Row],[RN Hours Contract (W/ Admin, DON)]], Table39[[#This Row],[LPN Contract Hours (w/ Admin)]], Table39[[#This Row],[CNA/NA/Med Aide Contract Hours]])</f>
        <v>38.908333333333331</v>
      </c>
      <c r="H164" s="4">
        <f>Table39[[#This Row],[Total Contract Hours]]/Table39[[#This Row],[Total Hours Nurse Staffing]]</f>
        <v>0.10161044613710554</v>
      </c>
      <c r="I164" s="3">
        <f>SUM(Table39[[#This Row],[RN Hours]], Table39[[#This Row],[RN Admin Hours]], Table39[[#This Row],[RN DON Hours]])</f>
        <v>54.083333333333336</v>
      </c>
      <c r="J164" s="3">
        <f t="shared" ref="J164:J209" si="9">SUM(M164,P164,S164)</f>
        <v>7.8555555555555561</v>
      </c>
      <c r="K164" s="4">
        <f>Table39[[#This Row],[RN Hours Contract (W/ Admin, DON)]]/Table39[[#This Row],[RN Hours (w/ Admin, DON)]]</f>
        <v>0.14524910118130457</v>
      </c>
      <c r="L164" s="3">
        <v>32.955555555555556</v>
      </c>
      <c r="M164" s="3">
        <v>7.4388888888888891</v>
      </c>
      <c r="N164" s="4">
        <f>Table39[[#This Row],[RN Hours Contract]]/Table39[[#This Row],[RN Hours]]</f>
        <v>0.22572488199595414</v>
      </c>
      <c r="O164" s="3">
        <v>15.883333333333333</v>
      </c>
      <c r="P164" s="3">
        <v>0.41666666666666669</v>
      </c>
      <c r="Q164" s="4">
        <f>Table39[[#This Row],[RN Admin Hours Contract]]/Table39[[#This Row],[RN Admin Hours]]</f>
        <v>2.6232948583420779E-2</v>
      </c>
      <c r="R164" s="3">
        <v>5.2444444444444445</v>
      </c>
      <c r="S164" s="3">
        <v>0</v>
      </c>
      <c r="T164" s="4">
        <f>Table39[[#This Row],[RN DON Hours Contract]]/Table39[[#This Row],[RN DON Hours]]</f>
        <v>0</v>
      </c>
      <c r="U164" s="3">
        <f>SUM(Table39[[#This Row],[LPN Hours]], Table39[[#This Row],[LPN Admin Hours]])</f>
        <v>95.513888888888886</v>
      </c>
      <c r="V164" s="3">
        <f>Table39[[#This Row],[LPN Hours Contract]]+Table39[[#This Row],[LPN Admin Hours Contract]]</f>
        <v>6.1833333333333336</v>
      </c>
      <c r="W164" s="4">
        <f t="shared" ref="W164:W209" si="10">V164/U164</f>
        <v>6.47375309001018E-2</v>
      </c>
      <c r="X164" s="3">
        <v>95.513888888888886</v>
      </c>
      <c r="Y164" s="3">
        <v>6.1833333333333336</v>
      </c>
      <c r="Z164" s="4">
        <f>Table39[[#This Row],[LPN Hours Contract]]/Table39[[#This Row],[LPN Hours]]</f>
        <v>6.47375309001018E-2</v>
      </c>
      <c r="AA164" s="3">
        <v>0</v>
      </c>
      <c r="AB164" s="3">
        <v>0</v>
      </c>
      <c r="AC164" s="4">
        <v>0</v>
      </c>
      <c r="AD164" s="3">
        <f>SUM(Table39[[#This Row],[CNA Hours]], Table39[[#This Row],[NA in Training Hours]], Table39[[#This Row],[Med Aide/Tech Hours]])</f>
        <v>233.31944444444446</v>
      </c>
      <c r="AE164" s="3">
        <f>SUM(Table39[[#This Row],[CNA Hours Contract]], Table39[[#This Row],[NA in Training Hours Contract]], Table39[[#This Row],[Med Aide/Tech Hours Contract]])</f>
        <v>24.869444444444444</v>
      </c>
      <c r="AF164" s="4">
        <f>Table39[[#This Row],[CNA/NA/Med Aide Contract Hours]]/Table39[[#This Row],[Total CNA, NA in Training, Med Aide/Tech Hours]]</f>
        <v>0.10658967795702125</v>
      </c>
      <c r="AG164" s="3">
        <v>233.31944444444446</v>
      </c>
      <c r="AH164" s="3">
        <v>24.869444444444444</v>
      </c>
      <c r="AI164" s="4">
        <f>Table39[[#This Row],[CNA Hours Contract]]/Table39[[#This Row],[CNA Hours]]</f>
        <v>0.10658967795702125</v>
      </c>
      <c r="AJ164" s="3">
        <v>0</v>
      </c>
      <c r="AK164" s="3">
        <v>0</v>
      </c>
      <c r="AL164" s="4">
        <v>0</v>
      </c>
      <c r="AM164" s="3">
        <v>0</v>
      </c>
      <c r="AN164" s="3">
        <v>0</v>
      </c>
      <c r="AO164" s="4">
        <v>0</v>
      </c>
      <c r="AP164" s="1" t="s">
        <v>162</v>
      </c>
      <c r="AQ164" s="1">
        <v>1</v>
      </c>
    </row>
    <row r="165" spans="1:43" x14ac:dyDescent="0.2">
      <c r="A165" s="1" t="s">
        <v>208</v>
      </c>
      <c r="B165" s="1" t="s">
        <v>371</v>
      </c>
      <c r="C165" s="1" t="s">
        <v>505</v>
      </c>
      <c r="D165" s="1" t="s">
        <v>523</v>
      </c>
      <c r="E165" s="3">
        <v>100.17777777777778</v>
      </c>
      <c r="F165" s="3">
        <f t="shared" si="8"/>
        <v>412.66477777777777</v>
      </c>
      <c r="G165" s="3">
        <f>SUM(Table39[[#This Row],[RN Hours Contract (W/ Admin, DON)]], Table39[[#This Row],[LPN Contract Hours (w/ Admin)]], Table39[[#This Row],[CNA/NA/Med Aide Contract Hours]])</f>
        <v>0</v>
      </c>
      <c r="H165" s="4">
        <f>Table39[[#This Row],[Total Contract Hours]]/Table39[[#This Row],[Total Hours Nurse Staffing]]</f>
        <v>0</v>
      </c>
      <c r="I165" s="3">
        <f>SUM(Table39[[#This Row],[RN Hours]], Table39[[#This Row],[RN Admin Hours]], Table39[[#This Row],[RN DON Hours]])</f>
        <v>108.836</v>
      </c>
      <c r="J165" s="3">
        <f t="shared" si="9"/>
        <v>0</v>
      </c>
      <c r="K165" s="4">
        <f>Table39[[#This Row],[RN Hours Contract (W/ Admin, DON)]]/Table39[[#This Row],[RN Hours (w/ Admin, DON)]]</f>
        <v>0</v>
      </c>
      <c r="L165" s="3">
        <v>50.94211111111111</v>
      </c>
      <c r="M165" s="3">
        <v>0</v>
      </c>
      <c r="N165" s="4">
        <f>Table39[[#This Row],[RN Hours Contract]]/Table39[[#This Row],[RN Hours]]</f>
        <v>0</v>
      </c>
      <c r="O165" s="3">
        <v>49.396666666666675</v>
      </c>
      <c r="P165" s="3">
        <v>0</v>
      </c>
      <c r="Q165" s="4">
        <f>Table39[[#This Row],[RN Admin Hours Contract]]/Table39[[#This Row],[RN Admin Hours]]</f>
        <v>0</v>
      </c>
      <c r="R165" s="3">
        <v>8.4972222222222218</v>
      </c>
      <c r="S165" s="3">
        <v>0</v>
      </c>
      <c r="T165" s="4">
        <f>Table39[[#This Row],[RN DON Hours Contract]]/Table39[[#This Row],[RN DON Hours]]</f>
        <v>0</v>
      </c>
      <c r="U165" s="3">
        <f>SUM(Table39[[#This Row],[LPN Hours]], Table39[[#This Row],[LPN Admin Hours]])</f>
        <v>55.393888888888888</v>
      </c>
      <c r="V165" s="3">
        <f>Table39[[#This Row],[LPN Hours Contract]]+Table39[[#This Row],[LPN Admin Hours Contract]]</f>
        <v>0</v>
      </c>
      <c r="W165" s="4">
        <f t="shared" si="10"/>
        <v>0</v>
      </c>
      <c r="X165" s="3">
        <v>55.393888888888888</v>
      </c>
      <c r="Y165" s="3">
        <v>0</v>
      </c>
      <c r="Z165" s="4">
        <f>Table39[[#This Row],[LPN Hours Contract]]/Table39[[#This Row],[LPN Hours]]</f>
        <v>0</v>
      </c>
      <c r="AA165" s="3">
        <v>0</v>
      </c>
      <c r="AB165" s="3">
        <v>0</v>
      </c>
      <c r="AC165" s="4">
        <v>0</v>
      </c>
      <c r="AD165" s="3">
        <f>SUM(Table39[[#This Row],[CNA Hours]], Table39[[#This Row],[NA in Training Hours]], Table39[[#This Row],[Med Aide/Tech Hours]])</f>
        <v>248.43488888888888</v>
      </c>
      <c r="AE165" s="3">
        <f>SUM(Table39[[#This Row],[CNA Hours Contract]], Table39[[#This Row],[NA in Training Hours Contract]], Table39[[#This Row],[Med Aide/Tech Hours Contract]])</f>
        <v>0</v>
      </c>
      <c r="AF165" s="4">
        <f>Table39[[#This Row],[CNA/NA/Med Aide Contract Hours]]/Table39[[#This Row],[Total CNA, NA in Training, Med Aide/Tech Hours]]</f>
        <v>0</v>
      </c>
      <c r="AG165" s="3">
        <v>248.43488888888888</v>
      </c>
      <c r="AH165" s="3">
        <v>0</v>
      </c>
      <c r="AI165" s="4">
        <f>Table39[[#This Row],[CNA Hours Contract]]/Table39[[#This Row],[CNA Hours]]</f>
        <v>0</v>
      </c>
      <c r="AJ165" s="3">
        <v>0</v>
      </c>
      <c r="AK165" s="3">
        <v>0</v>
      </c>
      <c r="AL165" s="4">
        <v>0</v>
      </c>
      <c r="AM165" s="3">
        <v>0</v>
      </c>
      <c r="AN165" s="3">
        <v>0</v>
      </c>
      <c r="AO165" s="4">
        <v>0</v>
      </c>
      <c r="AP165" s="1" t="s">
        <v>163</v>
      </c>
      <c r="AQ165" s="1">
        <v>1</v>
      </c>
    </row>
    <row r="166" spans="1:43" x14ac:dyDescent="0.2">
      <c r="A166" s="1" t="s">
        <v>208</v>
      </c>
      <c r="B166" s="1" t="s">
        <v>372</v>
      </c>
      <c r="C166" s="1" t="s">
        <v>447</v>
      </c>
      <c r="D166" s="1" t="s">
        <v>517</v>
      </c>
      <c r="E166" s="3">
        <v>53.133333333333333</v>
      </c>
      <c r="F166" s="3">
        <f t="shared" si="8"/>
        <v>242.41888888888889</v>
      </c>
      <c r="G166" s="3">
        <f>SUM(Table39[[#This Row],[RN Hours Contract (W/ Admin, DON)]], Table39[[#This Row],[LPN Contract Hours (w/ Admin)]], Table39[[#This Row],[CNA/NA/Med Aide Contract Hours]])</f>
        <v>0</v>
      </c>
      <c r="H166" s="4">
        <f>Table39[[#This Row],[Total Contract Hours]]/Table39[[#This Row],[Total Hours Nurse Staffing]]</f>
        <v>0</v>
      </c>
      <c r="I166" s="3">
        <f>SUM(Table39[[#This Row],[RN Hours]], Table39[[#This Row],[RN Admin Hours]], Table39[[#This Row],[RN DON Hours]])</f>
        <v>62.68833333333334</v>
      </c>
      <c r="J166" s="3">
        <f t="shared" si="9"/>
        <v>0</v>
      </c>
      <c r="K166" s="4">
        <f>Table39[[#This Row],[RN Hours Contract (W/ Admin, DON)]]/Table39[[#This Row],[RN Hours (w/ Admin, DON)]]</f>
        <v>0</v>
      </c>
      <c r="L166" s="3">
        <v>46.224111111111114</v>
      </c>
      <c r="M166" s="3">
        <v>0</v>
      </c>
      <c r="N166" s="4">
        <f>Table39[[#This Row],[RN Hours Contract]]/Table39[[#This Row],[RN Hours]]</f>
        <v>0</v>
      </c>
      <c r="O166" s="3">
        <v>11.042</v>
      </c>
      <c r="P166" s="3">
        <v>0</v>
      </c>
      <c r="Q166" s="4">
        <f>Table39[[#This Row],[RN Admin Hours Contract]]/Table39[[#This Row],[RN Admin Hours]]</f>
        <v>0</v>
      </c>
      <c r="R166" s="3">
        <v>5.4222222222222225</v>
      </c>
      <c r="S166" s="3">
        <v>0</v>
      </c>
      <c r="T166" s="4">
        <f>Table39[[#This Row],[RN DON Hours Contract]]/Table39[[#This Row],[RN DON Hours]]</f>
        <v>0</v>
      </c>
      <c r="U166" s="3">
        <f>SUM(Table39[[#This Row],[LPN Hours]], Table39[[#This Row],[LPN Admin Hours]])</f>
        <v>32.058999999999997</v>
      </c>
      <c r="V166" s="3">
        <f>Table39[[#This Row],[LPN Hours Contract]]+Table39[[#This Row],[LPN Admin Hours Contract]]</f>
        <v>0</v>
      </c>
      <c r="W166" s="4">
        <f t="shared" si="10"/>
        <v>0</v>
      </c>
      <c r="X166" s="3">
        <v>26.547888888888888</v>
      </c>
      <c r="Y166" s="3">
        <v>0</v>
      </c>
      <c r="Z166" s="4">
        <f>Table39[[#This Row],[LPN Hours Contract]]/Table39[[#This Row],[LPN Hours]]</f>
        <v>0</v>
      </c>
      <c r="AA166" s="3">
        <v>5.5111111111111111</v>
      </c>
      <c r="AB166" s="3">
        <v>0</v>
      </c>
      <c r="AC166" s="4">
        <f>Table39[[#This Row],[LPN Admin Hours Contract]]/Table39[[#This Row],[LPN Admin Hours]]</f>
        <v>0</v>
      </c>
      <c r="AD166" s="3">
        <f>SUM(Table39[[#This Row],[CNA Hours]], Table39[[#This Row],[NA in Training Hours]], Table39[[#This Row],[Med Aide/Tech Hours]])</f>
        <v>147.67155555555556</v>
      </c>
      <c r="AE166" s="3">
        <f>SUM(Table39[[#This Row],[CNA Hours Contract]], Table39[[#This Row],[NA in Training Hours Contract]], Table39[[#This Row],[Med Aide/Tech Hours Contract]])</f>
        <v>0</v>
      </c>
      <c r="AF166" s="4">
        <f>Table39[[#This Row],[CNA/NA/Med Aide Contract Hours]]/Table39[[#This Row],[Total CNA, NA in Training, Med Aide/Tech Hours]]</f>
        <v>0</v>
      </c>
      <c r="AG166" s="3">
        <v>147.67155555555556</v>
      </c>
      <c r="AH166" s="3">
        <v>0</v>
      </c>
      <c r="AI166" s="4">
        <f>Table39[[#This Row],[CNA Hours Contract]]/Table39[[#This Row],[CNA Hours]]</f>
        <v>0</v>
      </c>
      <c r="AJ166" s="3">
        <v>0</v>
      </c>
      <c r="AK166" s="3">
        <v>0</v>
      </c>
      <c r="AL166" s="4">
        <v>0</v>
      </c>
      <c r="AM166" s="3">
        <v>0</v>
      </c>
      <c r="AN166" s="3">
        <v>0</v>
      </c>
      <c r="AO166" s="4">
        <v>0</v>
      </c>
      <c r="AP166" s="1" t="s">
        <v>164</v>
      </c>
      <c r="AQ166" s="1">
        <v>1</v>
      </c>
    </row>
    <row r="167" spans="1:43" x14ac:dyDescent="0.2">
      <c r="A167" s="1" t="s">
        <v>208</v>
      </c>
      <c r="B167" s="1" t="s">
        <v>373</v>
      </c>
      <c r="C167" s="1" t="s">
        <v>506</v>
      </c>
      <c r="D167" s="1" t="s">
        <v>517</v>
      </c>
      <c r="E167" s="3">
        <v>85.9</v>
      </c>
      <c r="F167" s="3">
        <f t="shared" si="8"/>
        <v>297.88611111111112</v>
      </c>
      <c r="G167" s="3">
        <f>SUM(Table39[[#This Row],[RN Hours Contract (W/ Admin, DON)]], Table39[[#This Row],[LPN Contract Hours (w/ Admin)]], Table39[[#This Row],[CNA/NA/Med Aide Contract Hours]])</f>
        <v>10.866666666666667</v>
      </c>
      <c r="H167" s="4">
        <f>Table39[[#This Row],[Total Contract Hours]]/Table39[[#This Row],[Total Hours Nurse Staffing]]</f>
        <v>3.6479265938697679E-2</v>
      </c>
      <c r="I167" s="3">
        <f>SUM(Table39[[#This Row],[RN Hours]], Table39[[#This Row],[RN Admin Hours]], Table39[[#This Row],[RN DON Hours]])</f>
        <v>50.07222222222223</v>
      </c>
      <c r="J167" s="3">
        <f t="shared" si="9"/>
        <v>1.2277777777777779</v>
      </c>
      <c r="K167" s="4">
        <f>Table39[[#This Row],[RN Hours Contract (W/ Admin, DON)]]/Table39[[#This Row],[RN Hours (w/ Admin, DON)]]</f>
        <v>2.4520137579052477E-2</v>
      </c>
      <c r="L167" s="3">
        <v>36.19166666666667</v>
      </c>
      <c r="M167" s="3">
        <v>0.72777777777777775</v>
      </c>
      <c r="N167" s="4">
        <f>Table39[[#This Row],[RN Hours Contract]]/Table39[[#This Row],[RN Hours]]</f>
        <v>2.0108987642950337E-2</v>
      </c>
      <c r="O167" s="3">
        <v>8.7249999999999996</v>
      </c>
      <c r="P167" s="3">
        <v>0.5</v>
      </c>
      <c r="Q167" s="4">
        <f>Table39[[#This Row],[RN Admin Hours Contract]]/Table39[[#This Row],[RN Admin Hours]]</f>
        <v>5.730659025787966E-2</v>
      </c>
      <c r="R167" s="3">
        <v>5.1555555555555559</v>
      </c>
      <c r="S167" s="3">
        <v>0</v>
      </c>
      <c r="T167" s="4">
        <f>Table39[[#This Row],[RN DON Hours Contract]]/Table39[[#This Row],[RN DON Hours]]</f>
        <v>0</v>
      </c>
      <c r="U167" s="3">
        <f>SUM(Table39[[#This Row],[LPN Hours]], Table39[[#This Row],[LPN Admin Hours]])</f>
        <v>66.936111111111117</v>
      </c>
      <c r="V167" s="3">
        <f>Table39[[#This Row],[LPN Hours Contract]]+Table39[[#This Row],[LPN Admin Hours Contract]]</f>
        <v>5.2888888888888888</v>
      </c>
      <c r="W167" s="4">
        <f t="shared" si="10"/>
        <v>7.9013985143378831E-2</v>
      </c>
      <c r="X167" s="3">
        <v>66.936111111111117</v>
      </c>
      <c r="Y167" s="3">
        <v>5.2888888888888888</v>
      </c>
      <c r="Z167" s="4">
        <f>Table39[[#This Row],[LPN Hours Contract]]/Table39[[#This Row],[LPN Hours]]</f>
        <v>7.9013985143378831E-2</v>
      </c>
      <c r="AA167" s="3">
        <v>0</v>
      </c>
      <c r="AB167" s="3">
        <v>0</v>
      </c>
      <c r="AC167" s="4">
        <v>0</v>
      </c>
      <c r="AD167" s="3">
        <f>SUM(Table39[[#This Row],[CNA Hours]], Table39[[#This Row],[NA in Training Hours]], Table39[[#This Row],[Med Aide/Tech Hours]])</f>
        <v>180.87777777777777</v>
      </c>
      <c r="AE167" s="3">
        <f>SUM(Table39[[#This Row],[CNA Hours Contract]], Table39[[#This Row],[NA in Training Hours Contract]], Table39[[#This Row],[Med Aide/Tech Hours Contract]])</f>
        <v>4.3499999999999996</v>
      </c>
      <c r="AF167" s="4">
        <f>Table39[[#This Row],[CNA/NA/Med Aide Contract Hours]]/Table39[[#This Row],[Total CNA, NA in Training, Med Aide/Tech Hours]]</f>
        <v>2.4049388783094785E-2</v>
      </c>
      <c r="AG167" s="3">
        <v>180.87777777777777</v>
      </c>
      <c r="AH167" s="3">
        <v>4.3499999999999996</v>
      </c>
      <c r="AI167" s="4">
        <f>Table39[[#This Row],[CNA Hours Contract]]/Table39[[#This Row],[CNA Hours]]</f>
        <v>2.4049388783094785E-2</v>
      </c>
      <c r="AJ167" s="3">
        <v>0</v>
      </c>
      <c r="AK167" s="3">
        <v>0</v>
      </c>
      <c r="AL167" s="4">
        <v>0</v>
      </c>
      <c r="AM167" s="3">
        <v>0</v>
      </c>
      <c r="AN167" s="3">
        <v>0</v>
      </c>
      <c r="AO167" s="4">
        <v>0</v>
      </c>
      <c r="AP167" s="1" t="s">
        <v>165</v>
      </c>
      <c r="AQ167" s="1">
        <v>1</v>
      </c>
    </row>
    <row r="168" spans="1:43" x14ac:dyDescent="0.2">
      <c r="A168" s="1" t="s">
        <v>208</v>
      </c>
      <c r="B168" s="1" t="s">
        <v>374</v>
      </c>
      <c r="C168" s="1" t="s">
        <v>507</v>
      </c>
      <c r="D168" s="1" t="s">
        <v>518</v>
      </c>
      <c r="E168" s="3">
        <v>95.533333333333331</v>
      </c>
      <c r="F168" s="3">
        <f t="shared" si="8"/>
        <v>330.21711111111108</v>
      </c>
      <c r="G168" s="3">
        <f>SUM(Table39[[#This Row],[RN Hours Contract (W/ Admin, DON)]], Table39[[#This Row],[LPN Contract Hours (w/ Admin)]], Table39[[#This Row],[CNA/NA/Med Aide Contract Hours]])</f>
        <v>1.169888888888889</v>
      </c>
      <c r="H168" s="4">
        <f>Table39[[#This Row],[Total Contract Hours]]/Table39[[#This Row],[Total Hours Nurse Staffing]]</f>
        <v>3.542787001413885E-3</v>
      </c>
      <c r="I168" s="3">
        <f>SUM(Table39[[#This Row],[RN Hours]], Table39[[#This Row],[RN Admin Hours]], Table39[[#This Row],[RN DON Hours]])</f>
        <v>35.994888888888887</v>
      </c>
      <c r="J168" s="3">
        <f t="shared" si="9"/>
        <v>1.169888888888889</v>
      </c>
      <c r="K168" s="4">
        <f>Table39[[#This Row],[RN Hours Contract (W/ Admin, DON)]]/Table39[[#This Row],[RN Hours (w/ Admin, DON)]]</f>
        <v>3.2501527994715305E-2</v>
      </c>
      <c r="L168" s="3">
        <v>0</v>
      </c>
      <c r="M168" s="3">
        <v>0</v>
      </c>
      <c r="N168" s="4">
        <v>0</v>
      </c>
      <c r="O168" s="3">
        <v>32.183777777777777</v>
      </c>
      <c r="P168" s="3">
        <v>1.169888888888889</v>
      </c>
      <c r="Q168" s="4">
        <f>Table39[[#This Row],[RN Admin Hours Contract]]/Table39[[#This Row],[RN Admin Hours]]</f>
        <v>3.6350266179648823E-2</v>
      </c>
      <c r="R168" s="3">
        <v>3.8111111111111109</v>
      </c>
      <c r="S168" s="3">
        <v>0</v>
      </c>
      <c r="T168" s="4">
        <f>Table39[[#This Row],[RN DON Hours Contract]]/Table39[[#This Row],[RN DON Hours]]</f>
        <v>0</v>
      </c>
      <c r="U168" s="3">
        <f>SUM(Table39[[#This Row],[LPN Hours]], Table39[[#This Row],[LPN Admin Hours]])</f>
        <v>86.894444444444446</v>
      </c>
      <c r="V168" s="3">
        <f>Table39[[#This Row],[LPN Hours Contract]]+Table39[[#This Row],[LPN Admin Hours Contract]]</f>
        <v>0</v>
      </c>
      <c r="W168" s="4">
        <f t="shared" si="10"/>
        <v>0</v>
      </c>
      <c r="X168" s="3">
        <v>86.894444444444446</v>
      </c>
      <c r="Y168" s="3">
        <v>0</v>
      </c>
      <c r="Z168" s="4">
        <f>Table39[[#This Row],[LPN Hours Contract]]/Table39[[#This Row],[LPN Hours]]</f>
        <v>0</v>
      </c>
      <c r="AA168" s="3">
        <v>0</v>
      </c>
      <c r="AB168" s="3">
        <v>0</v>
      </c>
      <c r="AC168" s="4">
        <v>0</v>
      </c>
      <c r="AD168" s="3">
        <f>SUM(Table39[[#This Row],[CNA Hours]], Table39[[#This Row],[NA in Training Hours]], Table39[[#This Row],[Med Aide/Tech Hours]])</f>
        <v>207.32777777777778</v>
      </c>
      <c r="AE168" s="3">
        <f>SUM(Table39[[#This Row],[CNA Hours Contract]], Table39[[#This Row],[NA in Training Hours Contract]], Table39[[#This Row],[Med Aide/Tech Hours Contract]])</f>
        <v>0</v>
      </c>
      <c r="AF168" s="4">
        <f>Table39[[#This Row],[CNA/NA/Med Aide Contract Hours]]/Table39[[#This Row],[Total CNA, NA in Training, Med Aide/Tech Hours]]</f>
        <v>0</v>
      </c>
      <c r="AG168" s="3">
        <v>207.32777777777778</v>
      </c>
      <c r="AH168" s="3">
        <v>0</v>
      </c>
      <c r="AI168" s="4">
        <f>Table39[[#This Row],[CNA Hours Contract]]/Table39[[#This Row],[CNA Hours]]</f>
        <v>0</v>
      </c>
      <c r="AJ168" s="3">
        <v>0</v>
      </c>
      <c r="AK168" s="3">
        <v>0</v>
      </c>
      <c r="AL168" s="4">
        <v>0</v>
      </c>
      <c r="AM168" s="3">
        <v>0</v>
      </c>
      <c r="AN168" s="3">
        <v>0</v>
      </c>
      <c r="AO168" s="4">
        <v>0</v>
      </c>
      <c r="AP168" s="1" t="s">
        <v>166</v>
      </c>
      <c r="AQ168" s="1">
        <v>1</v>
      </c>
    </row>
    <row r="169" spans="1:43" x14ac:dyDescent="0.2">
      <c r="A169" s="1" t="s">
        <v>208</v>
      </c>
      <c r="B169" s="1" t="s">
        <v>375</v>
      </c>
      <c r="C169" s="1" t="s">
        <v>424</v>
      </c>
      <c r="D169" s="1" t="s">
        <v>516</v>
      </c>
      <c r="E169" s="3">
        <v>106.84444444444445</v>
      </c>
      <c r="F169" s="3">
        <f t="shared" si="8"/>
        <v>467.28866666666664</v>
      </c>
      <c r="G169" s="3">
        <f>SUM(Table39[[#This Row],[RN Hours Contract (W/ Admin, DON)]], Table39[[#This Row],[LPN Contract Hours (w/ Admin)]], Table39[[#This Row],[CNA/NA/Med Aide Contract Hours]])</f>
        <v>0</v>
      </c>
      <c r="H169" s="4">
        <f>Table39[[#This Row],[Total Contract Hours]]/Table39[[#This Row],[Total Hours Nurse Staffing]]</f>
        <v>0</v>
      </c>
      <c r="I169" s="3">
        <f>SUM(Table39[[#This Row],[RN Hours]], Table39[[#This Row],[RN Admin Hours]], Table39[[#This Row],[RN DON Hours]])</f>
        <v>90.958111111111123</v>
      </c>
      <c r="J169" s="3">
        <f t="shared" si="9"/>
        <v>0</v>
      </c>
      <c r="K169" s="4">
        <f>Table39[[#This Row],[RN Hours Contract (W/ Admin, DON)]]/Table39[[#This Row],[RN Hours (w/ Admin, DON)]]</f>
        <v>0</v>
      </c>
      <c r="L169" s="3">
        <v>70.2</v>
      </c>
      <c r="M169" s="3">
        <v>0</v>
      </c>
      <c r="N169" s="4">
        <f>Table39[[#This Row],[RN Hours Contract]]/Table39[[#This Row],[RN Hours]]</f>
        <v>0</v>
      </c>
      <c r="O169" s="3">
        <v>15.360888888888889</v>
      </c>
      <c r="P169" s="3">
        <v>0</v>
      </c>
      <c r="Q169" s="4">
        <f>Table39[[#This Row],[RN Admin Hours Contract]]/Table39[[#This Row],[RN Admin Hours]]</f>
        <v>0</v>
      </c>
      <c r="R169" s="3">
        <v>5.3972222222222221</v>
      </c>
      <c r="S169" s="3">
        <v>0</v>
      </c>
      <c r="T169" s="4">
        <f>Table39[[#This Row],[RN DON Hours Contract]]/Table39[[#This Row],[RN DON Hours]]</f>
        <v>0</v>
      </c>
      <c r="U169" s="3">
        <f>SUM(Table39[[#This Row],[LPN Hours]], Table39[[#This Row],[LPN Admin Hours]])</f>
        <v>110.41944444444444</v>
      </c>
      <c r="V169" s="3">
        <f>Table39[[#This Row],[LPN Hours Contract]]+Table39[[#This Row],[LPN Admin Hours Contract]]</f>
        <v>0</v>
      </c>
      <c r="W169" s="4">
        <f t="shared" si="10"/>
        <v>0</v>
      </c>
      <c r="X169" s="3">
        <v>97.955555555555549</v>
      </c>
      <c r="Y169" s="3">
        <v>0</v>
      </c>
      <c r="Z169" s="4">
        <f>Table39[[#This Row],[LPN Hours Contract]]/Table39[[#This Row],[LPN Hours]]</f>
        <v>0</v>
      </c>
      <c r="AA169" s="3">
        <v>12.463888888888889</v>
      </c>
      <c r="AB169" s="3">
        <v>0</v>
      </c>
      <c r="AC169" s="4">
        <f>Table39[[#This Row],[LPN Admin Hours Contract]]/Table39[[#This Row],[LPN Admin Hours]]</f>
        <v>0</v>
      </c>
      <c r="AD169" s="3">
        <f>SUM(Table39[[#This Row],[CNA Hours]], Table39[[#This Row],[NA in Training Hours]], Table39[[#This Row],[Med Aide/Tech Hours]])</f>
        <v>265.9111111111111</v>
      </c>
      <c r="AE169" s="3">
        <f>SUM(Table39[[#This Row],[CNA Hours Contract]], Table39[[#This Row],[NA in Training Hours Contract]], Table39[[#This Row],[Med Aide/Tech Hours Contract]])</f>
        <v>0</v>
      </c>
      <c r="AF169" s="4">
        <f>Table39[[#This Row],[CNA/NA/Med Aide Contract Hours]]/Table39[[#This Row],[Total CNA, NA in Training, Med Aide/Tech Hours]]</f>
        <v>0</v>
      </c>
      <c r="AG169" s="3">
        <v>265.9111111111111</v>
      </c>
      <c r="AH169" s="3">
        <v>0</v>
      </c>
      <c r="AI169" s="4">
        <f>Table39[[#This Row],[CNA Hours Contract]]/Table39[[#This Row],[CNA Hours]]</f>
        <v>0</v>
      </c>
      <c r="AJ169" s="3">
        <v>0</v>
      </c>
      <c r="AK169" s="3">
        <v>0</v>
      </c>
      <c r="AL169" s="4">
        <v>0</v>
      </c>
      <c r="AM169" s="3">
        <v>0</v>
      </c>
      <c r="AN169" s="3">
        <v>0</v>
      </c>
      <c r="AO169" s="4">
        <v>0</v>
      </c>
      <c r="AP169" s="1" t="s">
        <v>167</v>
      </c>
      <c r="AQ169" s="1">
        <v>1</v>
      </c>
    </row>
    <row r="170" spans="1:43" x14ac:dyDescent="0.2">
      <c r="A170" s="1" t="s">
        <v>208</v>
      </c>
      <c r="B170" s="1" t="s">
        <v>376</v>
      </c>
      <c r="C170" s="1" t="s">
        <v>474</v>
      </c>
      <c r="D170" s="1" t="s">
        <v>517</v>
      </c>
      <c r="E170" s="3">
        <v>33.200000000000003</v>
      </c>
      <c r="F170" s="3">
        <f t="shared" si="8"/>
        <v>103.20722222222221</v>
      </c>
      <c r="G170" s="3">
        <f>SUM(Table39[[#This Row],[RN Hours Contract (W/ Admin, DON)]], Table39[[#This Row],[LPN Contract Hours (w/ Admin)]], Table39[[#This Row],[CNA/NA/Med Aide Contract Hours]])</f>
        <v>0</v>
      </c>
      <c r="H170" s="4">
        <f>Table39[[#This Row],[Total Contract Hours]]/Table39[[#This Row],[Total Hours Nurse Staffing]]</f>
        <v>0</v>
      </c>
      <c r="I170" s="3">
        <f>SUM(Table39[[#This Row],[RN Hours]], Table39[[#This Row],[RN Admin Hours]], Table39[[#This Row],[RN DON Hours]])</f>
        <v>32.833333333333329</v>
      </c>
      <c r="J170" s="3">
        <f t="shared" si="9"/>
        <v>0</v>
      </c>
      <c r="K170" s="4">
        <f>Table39[[#This Row],[RN Hours Contract (W/ Admin, DON)]]/Table39[[#This Row],[RN Hours (w/ Admin, DON)]]</f>
        <v>0</v>
      </c>
      <c r="L170" s="3">
        <v>24.163888888888888</v>
      </c>
      <c r="M170" s="3">
        <v>0</v>
      </c>
      <c r="N170" s="4">
        <f>Table39[[#This Row],[RN Hours Contract]]/Table39[[#This Row],[RN Hours]]</f>
        <v>0</v>
      </c>
      <c r="O170" s="3">
        <v>3.5750000000000002</v>
      </c>
      <c r="P170" s="3">
        <v>0</v>
      </c>
      <c r="Q170" s="4">
        <f>Table39[[#This Row],[RN Admin Hours Contract]]/Table39[[#This Row],[RN Admin Hours]]</f>
        <v>0</v>
      </c>
      <c r="R170" s="3">
        <v>5.0944444444444441</v>
      </c>
      <c r="S170" s="3">
        <v>0</v>
      </c>
      <c r="T170" s="4">
        <f>Table39[[#This Row],[RN DON Hours Contract]]/Table39[[#This Row],[RN DON Hours]]</f>
        <v>0</v>
      </c>
      <c r="U170" s="3">
        <f>SUM(Table39[[#This Row],[LPN Hours]], Table39[[#This Row],[LPN Admin Hours]])</f>
        <v>8.35</v>
      </c>
      <c r="V170" s="3">
        <f>Table39[[#This Row],[LPN Hours Contract]]+Table39[[#This Row],[LPN Admin Hours Contract]]</f>
        <v>0</v>
      </c>
      <c r="W170" s="4">
        <f t="shared" si="10"/>
        <v>0</v>
      </c>
      <c r="X170" s="3">
        <v>8.35</v>
      </c>
      <c r="Y170" s="3">
        <v>0</v>
      </c>
      <c r="Z170" s="4">
        <f>Table39[[#This Row],[LPN Hours Contract]]/Table39[[#This Row],[LPN Hours]]</f>
        <v>0</v>
      </c>
      <c r="AA170" s="3">
        <v>0</v>
      </c>
      <c r="AB170" s="3">
        <v>0</v>
      </c>
      <c r="AC170" s="4">
        <v>0</v>
      </c>
      <c r="AD170" s="3">
        <f>SUM(Table39[[#This Row],[CNA Hours]], Table39[[#This Row],[NA in Training Hours]], Table39[[#This Row],[Med Aide/Tech Hours]])</f>
        <v>62.023888888888884</v>
      </c>
      <c r="AE170" s="3">
        <f>SUM(Table39[[#This Row],[CNA Hours Contract]], Table39[[#This Row],[NA in Training Hours Contract]], Table39[[#This Row],[Med Aide/Tech Hours Contract]])</f>
        <v>0</v>
      </c>
      <c r="AF170" s="4">
        <f>Table39[[#This Row],[CNA/NA/Med Aide Contract Hours]]/Table39[[#This Row],[Total CNA, NA in Training, Med Aide/Tech Hours]]</f>
        <v>0</v>
      </c>
      <c r="AG170" s="3">
        <v>62.023888888888884</v>
      </c>
      <c r="AH170" s="3">
        <v>0</v>
      </c>
      <c r="AI170" s="4">
        <f>Table39[[#This Row],[CNA Hours Contract]]/Table39[[#This Row],[CNA Hours]]</f>
        <v>0</v>
      </c>
      <c r="AJ170" s="3">
        <v>0</v>
      </c>
      <c r="AK170" s="3">
        <v>0</v>
      </c>
      <c r="AL170" s="4">
        <v>0</v>
      </c>
      <c r="AM170" s="3">
        <v>0</v>
      </c>
      <c r="AN170" s="3">
        <v>0</v>
      </c>
      <c r="AO170" s="4">
        <v>0</v>
      </c>
      <c r="AP170" s="1" t="s">
        <v>168</v>
      </c>
      <c r="AQ170" s="1">
        <v>1</v>
      </c>
    </row>
    <row r="171" spans="1:43" x14ac:dyDescent="0.2">
      <c r="A171" s="1" t="s">
        <v>208</v>
      </c>
      <c r="B171" s="1" t="s">
        <v>377</v>
      </c>
      <c r="C171" s="1" t="s">
        <v>485</v>
      </c>
      <c r="D171" s="1" t="s">
        <v>518</v>
      </c>
      <c r="E171" s="3">
        <v>83.37777777777778</v>
      </c>
      <c r="F171" s="3">
        <f t="shared" si="8"/>
        <v>265.73933333333332</v>
      </c>
      <c r="G171" s="3">
        <f>SUM(Table39[[#This Row],[RN Hours Contract (W/ Admin, DON)]], Table39[[#This Row],[LPN Contract Hours (w/ Admin)]], Table39[[#This Row],[CNA/NA/Med Aide Contract Hours]])</f>
        <v>2.1115555555555554</v>
      </c>
      <c r="H171" s="4">
        <f>Table39[[#This Row],[Total Contract Hours]]/Table39[[#This Row],[Total Hours Nurse Staffing]]</f>
        <v>7.9459654281095835E-3</v>
      </c>
      <c r="I171" s="3">
        <f>SUM(Table39[[#This Row],[RN Hours]], Table39[[#This Row],[RN Admin Hours]], Table39[[#This Row],[RN DON Hours]])</f>
        <v>48.955999999999996</v>
      </c>
      <c r="J171" s="3">
        <f t="shared" si="9"/>
        <v>1.2476666666666665</v>
      </c>
      <c r="K171" s="4">
        <f>Table39[[#This Row],[RN Hours Contract (W/ Admin, DON)]]/Table39[[#This Row],[RN Hours (w/ Admin, DON)]]</f>
        <v>2.548546994580167E-2</v>
      </c>
      <c r="L171" s="3">
        <v>31.186555555555554</v>
      </c>
      <c r="M171" s="3">
        <v>1.2476666666666665</v>
      </c>
      <c r="N171" s="4">
        <f>Table39[[#This Row],[RN Hours Contract]]/Table39[[#This Row],[RN Hours]]</f>
        <v>4.0006555531407764E-2</v>
      </c>
      <c r="O171" s="3">
        <v>12.675000000000001</v>
      </c>
      <c r="P171" s="3">
        <v>0</v>
      </c>
      <c r="Q171" s="4">
        <f>Table39[[#This Row],[RN Admin Hours Contract]]/Table39[[#This Row],[RN Admin Hours]]</f>
        <v>0</v>
      </c>
      <c r="R171" s="3">
        <v>5.0944444444444441</v>
      </c>
      <c r="S171" s="3">
        <v>0</v>
      </c>
      <c r="T171" s="4">
        <f>Table39[[#This Row],[RN DON Hours Contract]]/Table39[[#This Row],[RN DON Hours]]</f>
        <v>0</v>
      </c>
      <c r="U171" s="3">
        <f>SUM(Table39[[#This Row],[LPN Hours]], Table39[[#This Row],[LPN Admin Hours]])</f>
        <v>73.447222222222223</v>
      </c>
      <c r="V171" s="3">
        <f>Table39[[#This Row],[LPN Hours Contract]]+Table39[[#This Row],[LPN Admin Hours Contract]]</f>
        <v>0</v>
      </c>
      <c r="W171" s="4">
        <f t="shared" si="10"/>
        <v>0</v>
      </c>
      <c r="X171" s="3">
        <v>70.397222222222226</v>
      </c>
      <c r="Y171" s="3">
        <v>0</v>
      </c>
      <c r="Z171" s="4">
        <f>Table39[[#This Row],[LPN Hours Contract]]/Table39[[#This Row],[LPN Hours]]</f>
        <v>0</v>
      </c>
      <c r="AA171" s="3">
        <v>3.05</v>
      </c>
      <c r="AB171" s="3">
        <v>0</v>
      </c>
      <c r="AC171" s="4">
        <f>Table39[[#This Row],[LPN Admin Hours Contract]]/Table39[[#This Row],[LPN Admin Hours]]</f>
        <v>0</v>
      </c>
      <c r="AD171" s="3">
        <f>SUM(Table39[[#This Row],[CNA Hours]], Table39[[#This Row],[NA in Training Hours]], Table39[[#This Row],[Med Aide/Tech Hours]])</f>
        <v>143.33611111111111</v>
      </c>
      <c r="AE171" s="3">
        <f>SUM(Table39[[#This Row],[CNA Hours Contract]], Table39[[#This Row],[NA in Training Hours Contract]], Table39[[#This Row],[Med Aide/Tech Hours Contract]])</f>
        <v>0.86388888888888893</v>
      </c>
      <c r="AF171" s="4">
        <f>Table39[[#This Row],[CNA/NA/Med Aide Contract Hours]]/Table39[[#This Row],[Total CNA, NA in Training, Med Aide/Tech Hours]]</f>
        <v>6.0270149803298388E-3</v>
      </c>
      <c r="AG171" s="3">
        <v>136.64722222222221</v>
      </c>
      <c r="AH171" s="3">
        <v>0.86388888888888893</v>
      </c>
      <c r="AI171" s="4">
        <f>Table39[[#This Row],[CNA Hours Contract]]/Table39[[#This Row],[CNA Hours]]</f>
        <v>6.3220376882889848E-3</v>
      </c>
      <c r="AJ171" s="3">
        <v>6.6888888888888891</v>
      </c>
      <c r="AK171" s="3">
        <v>0</v>
      </c>
      <c r="AL171" s="4">
        <f>Table39[[#This Row],[NA in Training Hours Contract]]/Table39[[#This Row],[NA in Training Hours]]</f>
        <v>0</v>
      </c>
      <c r="AM171" s="3">
        <v>0</v>
      </c>
      <c r="AN171" s="3">
        <v>0</v>
      </c>
      <c r="AO171" s="4">
        <v>0</v>
      </c>
      <c r="AP171" s="1" t="s">
        <v>169</v>
      </c>
      <c r="AQ171" s="1">
        <v>1</v>
      </c>
    </row>
    <row r="172" spans="1:43" x14ac:dyDescent="0.2">
      <c r="A172" s="1" t="s">
        <v>208</v>
      </c>
      <c r="B172" s="1" t="s">
        <v>378</v>
      </c>
      <c r="C172" s="1" t="s">
        <v>471</v>
      </c>
      <c r="D172" s="1" t="s">
        <v>518</v>
      </c>
      <c r="E172" s="3">
        <v>89.977777777777774</v>
      </c>
      <c r="F172" s="3">
        <f t="shared" si="8"/>
        <v>361.74722222222226</v>
      </c>
      <c r="G172" s="3">
        <f>SUM(Table39[[#This Row],[RN Hours Contract (W/ Admin, DON)]], Table39[[#This Row],[LPN Contract Hours (w/ Admin)]], Table39[[#This Row],[CNA/NA/Med Aide Contract Hours]])</f>
        <v>0</v>
      </c>
      <c r="H172" s="4">
        <f>Table39[[#This Row],[Total Contract Hours]]/Table39[[#This Row],[Total Hours Nurse Staffing]]</f>
        <v>0</v>
      </c>
      <c r="I172" s="3">
        <f>SUM(Table39[[#This Row],[RN Hours]], Table39[[#This Row],[RN Admin Hours]], Table39[[#This Row],[RN DON Hours]])</f>
        <v>60.469444444444441</v>
      </c>
      <c r="J172" s="3">
        <f t="shared" si="9"/>
        <v>0</v>
      </c>
      <c r="K172" s="4">
        <f>Table39[[#This Row],[RN Hours Contract (W/ Admin, DON)]]/Table39[[#This Row],[RN Hours (w/ Admin, DON)]]</f>
        <v>0</v>
      </c>
      <c r="L172" s="3">
        <v>9.5194444444444439</v>
      </c>
      <c r="M172" s="3">
        <v>0</v>
      </c>
      <c r="N172" s="4">
        <f>Table39[[#This Row],[RN Hours Contract]]/Table39[[#This Row],[RN Hours]]</f>
        <v>0</v>
      </c>
      <c r="O172" s="3">
        <v>45.352777777777774</v>
      </c>
      <c r="P172" s="3">
        <v>0</v>
      </c>
      <c r="Q172" s="4">
        <f>Table39[[#This Row],[RN Admin Hours Contract]]/Table39[[#This Row],[RN Admin Hours]]</f>
        <v>0</v>
      </c>
      <c r="R172" s="3">
        <v>5.5972222222222223</v>
      </c>
      <c r="S172" s="3">
        <v>0</v>
      </c>
      <c r="T172" s="4">
        <f>Table39[[#This Row],[RN DON Hours Contract]]/Table39[[#This Row],[RN DON Hours]]</f>
        <v>0</v>
      </c>
      <c r="U172" s="3">
        <f>SUM(Table39[[#This Row],[LPN Hours]], Table39[[#This Row],[LPN Admin Hours]])</f>
        <v>93.744444444444454</v>
      </c>
      <c r="V172" s="3">
        <f>Table39[[#This Row],[LPN Hours Contract]]+Table39[[#This Row],[LPN Admin Hours Contract]]</f>
        <v>0</v>
      </c>
      <c r="W172" s="4">
        <f t="shared" si="10"/>
        <v>0</v>
      </c>
      <c r="X172" s="3">
        <v>91.308333333333337</v>
      </c>
      <c r="Y172" s="3">
        <v>0</v>
      </c>
      <c r="Z172" s="4">
        <f>Table39[[#This Row],[LPN Hours Contract]]/Table39[[#This Row],[LPN Hours]]</f>
        <v>0</v>
      </c>
      <c r="AA172" s="3">
        <v>2.4361111111111109</v>
      </c>
      <c r="AB172" s="3">
        <v>0</v>
      </c>
      <c r="AC172" s="4">
        <f>Table39[[#This Row],[LPN Admin Hours Contract]]/Table39[[#This Row],[LPN Admin Hours]]</f>
        <v>0</v>
      </c>
      <c r="AD172" s="3">
        <f>SUM(Table39[[#This Row],[CNA Hours]], Table39[[#This Row],[NA in Training Hours]], Table39[[#This Row],[Med Aide/Tech Hours]])</f>
        <v>207.53333333333333</v>
      </c>
      <c r="AE172" s="3">
        <f>SUM(Table39[[#This Row],[CNA Hours Contract]], Table39[[#This Row],[NA in Training Hours Contract]], Table39[[#This Row],[Med Aide/Tech Hours Contract]])</f>
        <v>0</v>
      </c>
      <c r="AF172" s="4">
        <f>Table39[[#This Row],[CNA/NA/Med Aide Contract Hours]]/Table39[[#This Row],[Total CNA, NA in Training, Med Aide/Tech Hours]]</f>
        <v>0</v>
      </c>
      <c r="AG172" s="3">
        <v>207.53333333333333</v>
      </c>
      <c r="AH172" s="3">
        <v>0</v>
      </c>
      <c r="AI172" s="4">
        <f>Table39[[#This Row],[CNA Hours Contract]]/Table39[[#This Row],[CNA Hours]]</f>
        <v>0</v>
      </c>
      <c r="AJ172" s="3">
        <v>0</v>
      </c>
      <c r="AK172" s="3">
        <v>0</v>
      </c>
      <c r="AL172" s="4">
        <v>0</v>
      </c>
      <c r="AM172" s="3">
        <v>0</v>
      </c>
      <c r="AN172" s="3">
        <v>0</v>
      </c>
      <c r="AO172" s="4">
        <v>0</v>
      </c>
      <c r="AP172" s="1" t="s">
        <v>170</v>
      </c>
      <c r="AQ172" s="1">
        <v>1</v>
      </c>
    </row>
    <row r="173" spans="1:43" x14ac:dyDescent="0.2">
      <c r="A173" s="1" t="s">
        <v>208</v>
      </c>
      <c r="B173" s="1" t="s">
        <v>379</v>
      </c>
      <c r="C173" s="1" t="s">
        <v>484</v>
      </c>
      <c r="D173" s="1" t="s">
        <v>517</v>
      </c>
      <c r="E173" s="3">
        <v>60.177777777777777</v>
      </c>
      <c r="F173" s="3">
        <f t="shared" si="8"/>
        <v>255.02777777777777</v>
      </c>
      <c r="G173" s="3">
        <f>SUM(Table39[[#This Row],[RN Hours Contract (W/ Admin, DON)]], Table39[[#This Row],[LPN Contract Hours (w/ Admin)]], Table39[[#This Row],[CNA/NA/Med Aide Contract Hours]])</f>
        <v>0</v>
      </c>
      <c r="H173" s="4">
        <f>Table39[[#This Row],[Total Contract Hours]]/Table39[[#This Row],[Total Hours Nurse Staffing]]</f>
        <v>0</v>
      </c>
      <c r="I173" s="3">
        <f>SUM(Table39[[#This Row],[RN Hours]], Table39[[#This Row],[RN Admin Hours]], Table39[[#This Row],[RN DON Hours]])</f>
        <v>65.694444444444443</v>
      </c>
      <c r="J173" s="3">
        <f t="shared" si="9"/>
        <v>0</v>
      </c>
      <c r="K173" s="4">
        <f>Table39[[#This Row],[RN Hours Contract (W/ Admin, DON)]]/Table39[[#This Row],[RN Hours (w/ Admin, DON)]]</f>
        <v>0</v>
      </c>
      <c r="L173" s="3">
        <v>41.444444444444443</v>
      </c>
      <c r="M173" s="3">
        <v>0</v>
      </c>
      <c r="N173" s="4">
        <f>Table39[[#This Row],[RN Hours Contract]]/Table39[[#This Row],[RN Hours]]</f>
        <v>0</v>
      </c>
      <c r="O173" s="3">
        <v>14.630555555555556</v>
      </c>
      <c r="P173" s="3">
        <v>0</v>
      </c>
      <c r="Q173" s="4">
        <f>Table39[[#This Row],[RN Admin Hours Contract]]/Table39[[#This Row],[RN Admin Hours]]</f>
        <v>0</v>
      </c>
      <c r="R173" s="3">
        <v>9.6194444444444436</v>
      </c>
      <c r="S173" s="3">
        <v>0</v>
      </c>
      <c r="T173" s="4">
        <f>Table39[[#This Row],[RN DON Hours Contract]]/Table39[[#This Row],[RN DON Hours]]</f>
        <v>0</v>
      </c>
      <c r="U173" s="3">
        <f>SUM(Table39[[#This Row],[LPN Hours]], Table39[[#This Row],[LPN Admin Hours]])</f>
        <v>49.755555555555553</v>
      </c>
      <c r="V173" s="3">
        <f>Table39[[#This Row],[LPN Hours Contract]]+Table39[[#This Row],[LPN Admin Hours Contract]]</f>
        <v>0</v>
      </c>
      <c r="W173" s="4">
        <f t="shared" si="10"/>
        <v>0</v>
      </c>
      <c r="X173" s="3">
        <v>48.43333333333333</v>
      </c>
      <c r="Y173" s="3">
        <v>0</v>
      </c>
      <c r="Z173" s="4">
        <f>Table39[[#This Row],[LPN Hours Contract]]/Table39[[#This Row],[LPN Hours]]</f>
        <v>0</v>
      </c>
      <c r="AA173" s="3">
        <v>1.3222222222222222</v>
      </c>
      <c r="AB173" s="3">
        <v>0</v>
      </c>
      <c r="AC173" s="4">
        <f>Table39[[#This Row],[LPN Admin Hours Contract]]/Table39[[#This Row],[LPN Admin Hours]]</f>
        <v>0</v>
      </c>
      <c r="AD173" s="3">
        <f>SUM(Table39[[#This Row],[CNA Hours]], Table39[[#This Row],[NA in Training Hours]], Table39[[#This Row],[Med Aide/Tech Hours]])</f>
        <v>139.57777777777778</v>
      </c>
      <c r="AE173" s="3">
        <f>SUM(Table39[[#This Row],[CNA Hours Contract]], Table39[[#This Row],[NA in Training Hours Contract]], Table39[[#This Row],[Med Aide/Tech Hours Contract]])</f>
        <v>0</v>
      </c>
      <c r="AF173" s="4">
        <f>Table39[[#This Row],[CNA/NA/Med Aide Contract Hours]]/Table39[[#This Row],[Total CNA, NA in Training, Med Aide/Tech Hours]]</f>
        <v>0</v>
      </c>
      <c r="AG173" s="3">
        <v>139.57777777777778</v>
      </c>
      <c r="AH173" s="3">
        <v>0</v>
      </c>
      <c r="AI173" s="4">
        <f>Table39[[#This Row],[CNA Hours Contract]]/Table39[[#This Row],[CNA Hours]]</f>
        <v>0</v>
      </c>
      <c r="AJ173" s="3">
        <v>0</v>
      </c>
      <c r="AK173" s="3">
        <v>0</v>
      </c>
      <c r="AL173" s="4">
        <v>0</v>
      </c>
      <c r="AM173" s="3">
        <v>0</v>
      </c>
      <c r="AN173" s="3">
        <v>0</v>
      </c>
      <c r="AO173" s="4">
        <v>0</v>
      </c>
      <c r="AP173" s="1" t="s">
        <v>171</v>
      </c>
      <c r="AQ173" s="1">
        <v>1</v>
      </c>
    </row>
    <row r="174" spans="1:43" x14ac:dyDescent="0.2">
      <c r="A174" s="1" t="s">
        <v>208</v>
      </c>
      <c r="B174" s="1" t="s">
        <v>380</v>
      </c>
      <c r="C174" s="1" t="s">
        <v>435</v>
      </c>
      <c r="D174" s="1" t="s">
        <v>516</v>
      </c>
      <c r="E174" s="3">
        <v>75.722222222222229</v>
      </c>
      <c r="F174" s="3">
        <f t="shared" si="8"/>
        <v>321.92222222222222</v>
      </c>
      <c r="G174" s="3">
        <f>SUM(Table39[[#This Row],[RN Hours Contract (W/ Admin, DON)]], Table39[[#This Row],[LPN Contract Hours (w/ Admin)]], Table39[[#This Row],[CNA/NA/Med Aide Contract Hours]])</f>
        <v>0</v>
      </c>
      <c r="H174" s="4">
        <f>Table39[[#This Row],[Total Contract Hours]]/Table39[[#This Row],[Total Hours Nurse Staffing]]</f>
        <v>0</v>
      </c>
      <c r="I174" s="3">
        <f>SUM(Table39[[#This Row],[RN Hours]], Table39[[#This Row],[RN Admin Hours]], Table39[[#This Row],[RN DON Hours]])</f>
        <v>70</v>
      </c>
      <c r="J174" s="3">
        <f t="shared" si="9"/>
        <v>0</v>
      </c>
      <c r="K174" s="4">
        <f>Table39[[#This Row],[RN Hours Contract (W/ Admin, DON)]]/Table39[[#This Row],[RN Hours (w/ Admin, DON)]]</f>
        <v>0</v>
      </c>
      <c r="L174" s="3">
        <v>43.955555555555556</v>
      </c>
      <c r="M174" s="3">
        <v>0</v>
      </c>
      <c r="N174" s="4">
        <f>Table39[[#This Row],[RN Hours Contract]]/Table39[[#This Row],[RN Hours]]</f>
        <v>0</v>
      </c>
      <c r="O174" s="3">
        <v>20.888888888888889</v>
      </c>
      <c r="P174" s="3">
        <v>0</v>
      </c>
      <c r="Q174" s="4">
        <f>Table39[[#This Row],[RN Admin Hours Contract]]/Table39[[#This Row],[RN Admin Hours]]</f>
        <v>0</v>
      </c>
      <c r="R174" s="3">
        <v>5.1555555555555559</v>
      </c>
      <c r="S174" s="3">
        <v>0</v>
      </c>
      <c r="T174" s="4">
        <f>Table39[[#This Row],[RN DON Hours Contract]]/Table39[[#This Row],[RN DON Hours]]</f>
        <v>0</v>
      </c>
      <c r="U174" s="3">
        <f>SUM(Table39[[#This Row],[LPN Hours]], Table39[[#This Row],[LPN Admin Hours]])</f>
        <v>72.224999999999994</v>
      </c>
      <c r="V174" s="3">
        <f>Table39[[#This Row],[LPN Hours Contract]]+Table39[[#This Row],[LPN Admin Hours Contract]]</f>
        <v>0</v>
      </c>
      <c r="W174" s="4">
        <f t="shared" si="10"/>
        <v>0</v>
      </c>
      <c r="X174" s="3">
        <v>72.224999999999994</v>
      </c>
      <c r="Y174" s="3">
        <v>0</v>
      </c>
      <c r="Z174" s="4">
        <f>Table39[[#This Row],[LPN Hours Contract]]/Table39[[#This Row],[LPN Hours]]</f>
        <v>0</v>
      </c>
      <c r="AA174" s="3">
        <v>0</v>
      </c>
      <c r="AB174" s="3">
        <v>0</v>
      </c>
      <c r="AC174" s="4">
        <v>0</v>
      </c>
      <c r="AD174" s="3">
        <f>SUM(Table39[[#This Row],[CNA Hours]], Table39[[#This Row],[NA in Training Hours]], Table39[[#This Row],[Med Aide/Tech Hours]])</f>
        <v>179.69722222222222</v>
      </c>
      <c r="AE174" s="3">
        <f>SUM(Table39[[#This Row],[CNA Hours Contract]], Table39[[#This Row],[NA in Training Hours Contract]], Table39[[#This Row],[Med Aide/Tech Hours Contract]])</f>
        <v>0</v>
      </c>
      <c r="AF174" s="4">
        <f>Table39[[#This Row],[CNA/NA/Med Aide Contract Hours]]/Table39[[#This Row],[Total CNA, NA in Training, Med Aide/Tech Hours]]</f>
        <v>0</v>
      </c>
      <c r="AG174" s="3">
        <v>179.69722222222222</v>
      </c>
      <c r="AH174" s="3">
        <v>0</v>
      </c>
      <c r="AI174" s="4">
        <f>Table39[[#This Row],[CNA Hours Contract]]/Table39[[#This Row],[CNA Hours]]</f>
        <v>0</v>
      </c>
      <c r="AJ174" s="3">
        <v>0</v>
      </c>
      <c r="AK174" s="3">
        <v>0</v>
      </c>
      <c r="AL174" s="4">
        <v>0</v>
      </c>
      <c r="AM174" s="3">
        <v>0</v>
      </c>
      <c r="AN174" s="3">
        <v>0</v>
      </c>
      <c r="AO174" s="4">
        <v>0</v>
      </c>
      <c r="AP174" s="1" t="s">
        <v>172</v>
      </c>
      <c r="AQ174" s="1">
        <v>1</v>
      </c>
    </row>
    <row r="175" spans="1:43" x14ac:dyDescent="0.2">
      <c r="A175" s="1" t="s">
        <v>208</v>
      </c>
      <c r="B175" s="1" t="s">
        <v>381</v>
      </c>
      <c r="C175" s="1" t="s">
        <v>508</v>
      </c>
      <c r="D175" s="1" t="s">
        <v>516</v>
      </c>
      <c r="E175" s="3">
        <v>97.522222222222226</v>
      </c>
      <c r="F175" s="3">
        <f t="shared" si="8"/>
        <v>367.51666666666665</v>
      </c>
      <c r="G175" s="3">
        <f>SUM(Table39[[#This Row],[RN Hours Contract (W/ Admin, DON)]], Table39[[#This Row],[LPN Contract Hours (w/ Admin)]], Table39[[#This Row],[CNA/NA/Med Aide Contract Hours]])</f>
        <v>23.377777777777773</v>
      </c>
      <c r="H175" s="4">
        <f>Table39[[#This Row],[Total Contract Hours]]/Table39[[#This Row],[Total Hours Nurse Staffing]]</f>
        <v>6.3610115943343454E-2</v>
      </c>
      <c r="I175" s="3">
        <f>SUM(Table39[[#This Row],[RN Hours]], Table39[[#This Row],[RN Admin Hours]], Table39[[#This Row],[RN DON Hours]])</f>
        <v>46.992777777777775</v>
      </c>
      <c r="J175" s="3">
        <f t="shared" si="9"/>
        <v>0.15388888888888891</v>
      </c>
      <c r="K175" s="4">
        <f>Table39[[#This Row],[RN Hours Contract (W/ Admin, DON)]]/Table39[[#This Row],[RN Hours (w/ Admin, DON)]]</f>
        <v>3.2747348883398163E-3</v>
      </c>
      <c r="L175" s="3">
        <v>1.39</v>
      </c>
      <c r="M175" s="3">
        <v>0.15388888888888891</v>
      </c>
      <c r="N175" s="4">
        <f>Table39[[#This Row],[RN Hours Contract]]/Table39[[#This Row],[RN Hours]]</f>
        <v>0.11071143085531578</v>
      </c>
      <c r="O175" s="3">
        <v>40.094444444444441</v>
      </c>
      <c r="P175" s="3">
        <v>0</v>
      </c>
      <c r="Q175" s="4">
        <f>Table39[[#This Row],[RN Admin Hours Contract]]/Table39[[#This Row],[RN Admin Hours]]</f>
        <v>0</v>
      </c>
      <c r="R175" s="3">
        <v>5.5083333333333337</v>
      </c>
      <c r="S175" s="3">
        <v>0</v>
      </c>
      <c r="T175" s="4">
        <f>Table39[[#This Row],[RN DON Hours Contract]]/Table39[[#This Row],[RN DON Hours]]</f>
        <v>0</v>
      </c>
      <c r="U175" s="3">
        <f>SUM(Table39[[#This Row],[LPN Hours]], Table39[[#This Row],[LPN Admin Hours]])</f>
        <v>107.8</v>
      </c>
      <c r="V175" s="3">
        <f>Table39[[#This Row],[LPN Hours Contract]]+Table39[[#This Row],[LPN Admin Hours Contract]]</f>
        <v>3.7555555555555555</v>
      </c>
      <c r="W175" s="4">
        <f t="shared" si="10"/>
        <v>3.4838177695320556E-2</v>
      </c>
      <c r="X175" s="3">
        <v>102.16111111111111</v>
      </c>
      <c r="Y175" s="3">
        <v>3.7555555555555555</v>
      </c>
      <c r="Z175" s="4">
        <f>Table39[[#This Row],[LPN Hours Contract]]/Table39[[#This Row],[LPN Hours]]</f>
        <v>3.6761107183642394E-2</v>
      </c>
      <c r="AA175" s="3">
        <v>5.6388888888888893</v>
      </c>
      <c r="AB175" s="3">
        <v>0</v>
      </c>
      <c r="AC175" s="4">
        <f>Table39[[#This Row],[LPN Admin Hours Contract]]/Table39[[#This Row],[LPN Admin Hours]]</f>
        <v>0</v>
      </c>
      <c r="AD175" s="3">
        <f>SUM(Table39[[#This Row],[CNA Hours]], Table39[[#This Row],[NA in Training Hours]], Table39[[#This Row],[Med Aide/Tech Hours]])</f>
        <v>212.72388888888889</v>
      </c>
      <c r="AE175" s="3">
        <f>SUM(Table39[[#This Row],[CNA Hours Contract]], Table39[[#This Row],[NA in Training Hours Contract]], Table39[[#This Row],[Med Aide/Tech Hours Contract]])</f>
        <v>19.46833333333333</v>
      </c>
      <c r="AF175" s="4">
        <f>Table39[[#This Row],[CNA/NA/Med Aide Contract Hours]]/Table39[[#This Row],[Total CNA, NA in Training, Med Aide/Tech Hours]]</f>
        <v>9.1519262058536999E-2</v>
      </c>
      <c r="AG175" s="3">
        <v>212.72388888888889</v>
      </c>
      <c r="AH175" s="3">
        <v>19.46833333333333</v>
      </c>
      <c r="AI175" s="4">
        <f>Table39[[#This Row],[CNA Hours Contract]]/Table39[[#This Row],[CNA Hours]]</f>
        <v>9.1519262058536999E-2</v>
      </c>
      <c r="AJ175" s="3">
        <v>0</v>
      </c>
      <c r="AK175" s="3">
        <v>0</v>
      </c>
      <c r="AL175" s="4">
        <v>0</v>
      </c>
      <c r="AM175" s="3">
        <v>0</v>
      </c>
      <c r="AN175" s="3">
        <v>0</v>
      </c>
      <c r="AO175" s="4">
        <v>0</v>
      </c>
      <c r="AP175" s="1" t="s">
        <v>173</v>
      </c>
      <c r="AQ175" s="1">
        <v>1</v>
      </c>
    </row>
    <row r="176" spans="1:43" x14ac:dyDescent="0.2">
      <c r="A176" s="1" t="s">
        <v>208</v>
      </c>
      <c r="B176" s="1" t="s">
        <v>382</v>
      </c>
      <c r="C176" s="1" t="s">
        <v>416</v>
      </c>
      <c r="D176" s="1" t="s">
        <v>517</v>
      </c>
      <c r="E176" s="3">
        <v>74.3</v>
      </c>
      <c r="F176" s="3">
        <f t="shared" si="8"/>
        <v>288.78888888888889</v>
      </c>
      <c r="G176" s="3">
        <f>SUM(Table39[[#This Row],[RN Hours Contract (W/ Admin, DON)]], Table39[[#This Row],[LPN Contract Hours (w/ Admin)]], Table39[[#This Row],[CNA/NA/Med Aide Contract Hours]])</f>
        <v>11.588888888888889</v>
      </c>
      <c r="H176" s="4">
        <f>Table39[[#This Row],[Total Contract Hours]]/Table39[[#This Row],[Total Hours Nurse Staffing]]</f>
        <v>4.0129275518448693E-2</v>
      </c>
      <c r="I176" s="3">
        <f>SUM(Table39[[#This Row],[RN Hours]], Table39[[#This Row],[RN Admin Hours]], Table39[[#This Row],[RN DON Hours]])</f>
        <v>57.166666666666671</v>
      </c>
      <c r="J176" s="3">
        <f t="shared" si="9"/>
        <v>0</v>
      </c>
      <c r="K176" s="4">
        <f>Table39[[#This Row],[RN Hours Contract (W/ Admin, DON)]]/Table39[[#This Row],[RN Hours (w/ Admin, DON)]]</f>
        <v>0</v>
      </c>
      <c r="L176" s="3">
        <v>20.602777777777778</v>
      </c>
      <c r="M176" s="3">
        <v>0</v>
      </c>
      <c r="N176" s="4">
        <f>Table39[[#This Row],[RN Hours Contract]]/Table39[[#This Row],[RN Hours]]</f>
        <v>0</v>
      </c>
      <c r="O176" s="3">
        <v>32.93888888888889</v>
      </c>
      <c r="P176" s="3">
        <v>0</v>
      </c>
      <c r="Q176" s="4">
        <f>Table39[[#This Row],[RN Admin Hours Contract]]/Table39[[#This Row],[RN Admin Hours]]</f>
        <v>0</v>
      </c>
      <c r="R176" s="3">
        <v>3.625</v>
      </c>
      <c r="S176" s="3">
        <v>0</v>
      </c>
      <c r="T176" s="4">
        <f>Table39[[#This Row],[RN DON Hours Contract]]/Table39[[#This Row],[RN DON Hours]]</f>
        <v>0</v>
      </c>
      <c r="U176" s="3">
        <f>SUM(Table39[[#This Row],[LPN Hours]], Table39[[#This Row],[LPN Admin Hours]])</f>
        <v>69.280555555555551</v>
      </c>
      <c r="V176" s="3">
        <f>Table39[[#This Row],[LPN Hours Contract]]+Table39[[#This Row],[LPN Admin Hours Contract]]</f>
        <v>7.7777777777777779E-2</v>
      </c>
      <c r="W176" s="4">
        <f t="shared" si="10"/>
        <v>1.1226494527083919E-3</v>
      </c>
      <c r="X176" s="3">
        <v>65.11666666666666</v>
      </c>
      <c r="Y176" s="3">
        <v>7.7777777777777779E-2</v>
      </c>
      <c r="Z176" s="4">
        <f>Table39[[#This Row],[LPN Hours Contract]]/Table39[[#This Row],[LPN Hours]]</f>
        <v>1.1944373346984046E-3</v>
      </c>
      <c r="AA176" s="3">
        <v>4.1638888888888888</v>
      </c>
      <c r="AB176" s="3">
        <v>0</v>
      </c>
      <c r="AC176" s="4">
        <f>Table39[[#This Row],[LPN Admin Hours Contract]]/Table39[[#This Row],[LPN Admin Hours]]</f>
        <v>0</v>
      </c>
      <c r="AD176" s="3">
        <f>SUM(Table39[[#This Row],[CNA Hours]], Table39[[#This Row],[NA in Training Hours]], Table39[[#This Row],[Med Aide/Tech Hours]])</f>
        <v>162.34166666666667</v>
      </c>
      <c r="AE176" s="3">
        <f>SUM(Table39[[#This Row],[CNA Hours Contract]], Table39[[#This Row],[NA in Training Hours Contract]], Table39[[#This Row],[Med Aide/Tech Hours Contract]])</f>
        <v>11.511111111111111</v>
      </c>
      <c r="AF176" s="4">
        <f>Table39[[#This Row],[CNA/NA/Med Aide Contract Hours]]/Table39[[#This Row],[Total CNA, NA in Training, Med Aide/Tech Hours]]</f>
        <v>7.090669541262426E-2</v>
      </c>
      <c r="AG176" s="3">
        <v>162.34166666666667</v>
      </c>
      <c r="AH176" s="3">
        <v>11.511111111111111</v>
      </c>
      <c r="AI176" s="4">
        <f>Table39[[#This Row],[CNA Hours Contract]]/Table39[[#This Row],[CNA Hours]]</f>
        <v>7.090669541262426E-2</v>
      </c>
      <c r="AJ176" s="3">
        <v>0</v>
      </c>
      <c r="AK176" s="3">
        <v>0</v>
      </c>
      <c r="AL176" s="4">
        <v>0</v>
      </c>
      <c r="AM176" s="3">
        <v>0</v>
      </c>
      <c r="AN176" s="3">
        <v>0</v>
      </c>
      <c r="AO176" s="4">
        <v>0</v>
      </c>
      <c r="AP176" s="1" t="s">
        <v>174</v>
      </c>
      <c r="AQ176" s="1">
        <v>1</v>
      </c>
    </row>
    <row r="177" spans="1:43" x14ac:dyDescent="0.2">
      <c r="A177" s="1" t="s">
        <v>208</v>
      </c>
      <c r="B177" s="1" t="s">
        <v>383</v>
      </c>
      <c r="C177" s="1" t="s">
        <v>481</v>
      </c>
      <c r="D177" s="1" t="s">
        <v>518</v>
      </c>
      <c r="E177" s="3">
        <v>141.66666666666666</v>
      </c>
      <c r="F177" s="3">
        <f t="shared" si="8"/>
        <v>510.11944444444441</v>
      </c>
      <c r="G177" s="3">
        <f>SUM(Table39[[#This Row],[RN Hours Contract (W/ Admin, DON)]], Table39[[#This Row],[LPN Contract Hours (w/ Admin)]], Table39[[#This Row],[CNA/NA/Med Aide Contract Hours]])</f>
        <v>20.038888888888888</v>
      </c>
      <c r="H177" s="4">
        <f>Table39[[#This Row],[Total Contract Hours]]/Table39[[#This Row],[Total Hours Nurse Staffing]]</f>
        <v>3.9282738792112956E-2</v>
      </c>
      <c r="I177" s="3">
        <f>SUM(Table39[[#This Row],[RN Hours]], Table39[[#This Row],[RN Admin Hours]], Table39[[#This Row],[RN DON Hours]])</f>
        <v>91.836111111111109</v>
      </c>
      <c r="J177" s="3">
        <f t="shared" si="9"/>
        <v>20.038888888888888</v>
      </c>
      <c r="K177" s="4">
        <f>Table39[[#This Row],[RN Hours Contract (W/ Admin, DON)]]/Table39[[#This Row],[RN Hours (w/ Admin, DON)]]</f>
        <v>0.21820271619128279</v>
      </c>
      <c r="L177" s="3">
        <v>29.913888888888888</v>
      </c>
      <c r="M177" s="3">
        <v>20.038888888888888</v>
      </c>
      <c r="N177" s="4">
        <f>Table39[[#This Row],[RN Hours Contract]]/Table39[[#This Row],[RN Hours]]</f>
        <v>0.66988578326678427</v>
      </c>
      <c r="O177" s="3">
        <v>56.322222222222223</v>
      </c>
      <c r="P177" s="3">
        <v>0</v>
      </c>
      <c r="Q177" s="4">
        <f>Table39[[#This Row],[RN Admin Hours Contract]]/Table39[[#This Row],[RN Admin Hours]]</f>
        <v>0</v>
      </c>
      <c r="R177" s="3">
        <v>5.6</v>
      </c>
      <c r="S177" s="3">
        <v>0</v>
      </c>
      <c r="T177" s="4">
        <f>Table39[[#This Row],[RN DON Hours Contract]]/Table39[[#This Row],[RN DON Hours]]</f>
        <v>0</v>
      </c>
      <c r="U177" s="3">
        <f>SUM(Table39[[#This Row],[LPN Hours]], Table39[[#This Row],[LPN Admin Hours]])</f>
        <v>137.12222222222223</v>
      </c>
      <c r="V177" s="3">
        <f>Table39[[#This Row],[LPN Hours Contract]]+Table39[[#This Row],[LPN Admin Hours Contract]]</f>
        <v>0</v>
      </c>
      <c r="W177" s="4">
        <f t="shared" si="10"/>
        <v>0</v>
      </c>
      <c r="X177" s="3">
        <v>137.12222222222223</v>
      </c>
      <c r="Y177" s="3">
        <v>0</v>
      </c>
      <c r="Z177" s="4">
        <f>Table39[[#This Row],[LPN Hours Contract]]/Table39[[#This Row],[LPN Hours]]</f>
        <v>0</v>
      </c>
      <c r="AA177" s="3">
        <v>0</v>
      </c>
      <c r="AB177" s="3">
        <v>0</v>
      </c>
      <c r="AC177" s="4">
        <v>0</v>
      </c>
      <c r="AD177" s="3">
        <f>SUM(Table39[[#This Row],[CNA Hours]], Table39[[#This Row],[NA in Training Hours]], Table39[[#This Row],[Med Aide/Tech Hours]])</f>
        <v>281.1611111111111</v>
      </c>
      <c r="AE177" s="3">
        <f>SUM(Table39[[#This Row],[CNA Hours Contract]], Table39[[#This Row],[NA in Training Hours Contract]], Table39[[#This Row],[Med Aide/Tech Hours Contract]])</f>
        <v>0</v>
      </c>
      <c r="AF177" s="4">
        <f>Table39[[#This Row],[CNA/NA/Med Aide Contract Hours]]/Table39[[#This Row],[Total CNA, NA in Training, Med Aide/Tech Hours]]</f>
        <v>0</v>
      </c>
      <c r="AG177" s="3">
        <v>281.1611111111111</v>
      </c>
      <c r="AH177" s="3">
        <v>0</v>
      </c>
      <c r="AI177" s="4">
        <f>Table39[[#This Row],[CNA Hours Contract]]/Table39[[#This Row],[CNA Hours]]</f>
        <v>0</v>
      </c>
      <c r="AJ177" s="3">
        <v>0</v>
      </c>
      <c r="AK177" s="3">
        <v>0</v>
      </c>
      <c r="AL177" s="4">
        <v>0</v>
      </c>
      <c r="AM177" s="3">
        <v>0</v>
      </c>
      <c r="AN177" s="3">
        <v>0</v>
      </c>
      <c r="AO177" s="4">
        <v>0</v>
      </c>
      <c r="AP177" s="1" t="s">
        <v>175</v>
      </c>
      <c r="AQ177" s="1">
        <v>1</v>
      </c>
    </row>
    <row r="178" spans="1:43" x14ac:dyDescent="0.2">
      <c r="A178" s="1" t="s">
        <v>208</v>
      </c>
      <c r="B178" s="1" t="s">
        <v>384</v>
      </c>
      <c r="C178" s="1" t="s">
        <v>421</v>
      </c>
      <c r="D178" s="1" t="s">
        <v>516</v>
      </c>
      <c r="E178" s="3">
        <v>107.04444444444445</v>
      </c>
      <c r="F178" s="3">
        <f t="shared" si="8"/>
        <v>481.00277777777774</v>
      </c>
      <c r="G178" s="3">
        <f>SUM(Table39[[#This Row],[RN Hours Contract (W/ Admin, DON)]], Table39[[#This Row],[LPN Contract Hours (w/ Admin)]], Table39[[#This Row],[CNA/NA/Med Aide Contract Hours]])</f>
        <v>41.161111111111111</v>
      </c>
      <c r="H178" s="4">
        <f>Table39[[#This Row],[Total Contract Hours]]/Table39[[#This Row],[Total Hours Nurse Staffing]]</f>
        <v>8.5573541386339894E-2</v>
      </c>
      <c r="I178" s="3">
        <f>SUM(Table39[[#This Row],[RN Hours]], Table39[[#This Row],[RN Admin Hours]], Table39[[#This Row],[RN DON Hours]])</f>
        <v>94.608333333333334</v>
      </c>
      <c r="J178" s="3">
        <f t="shared" si="9"/>
        <v>10.255555555555555</v>
      </c>
      <c r="K178" s="4">
        <f>Table39[[#This Row],[RN Hours Contract (W/ Admin, DON)]]/Table39[[#This Row],[RN Hours (w/ Admin, DON)]]</f>
        <v>0.10840012918758624</v>
      </c>
      <c r="L178" s="3">
        <v>72.091666666666669</v>
      </c>
      <c r="M178" s="3">
        <v>9.3388888888888886</v>
      </c>
      <c r="N178" s="4">
        <f>Table39[[#This Row],[RN Hours Contract]]/Table39[[#This Row],[RN Hours]]</f>
        <v>0.12954186413902052</v>
      </c>
      <c r="O178" s="3">
        <v>17.538888888888888</v>
      </c>
      <c r="P178" s="3">
        <v>0.91666666666666663</v>
      </c>
      <c r="Q178" s="4">
        <f>Table39[[#This Row],[RN Admin Hours Contract]]/Table39[[#This Row],[RN Admin Hours]]</f>
        <v>5.2264808362369339E-2</v>
      </c>
      <c r="R178" s="3">
        <v>4.9777777777777779</v>
      </c>
      <c r="S178" s="3">
        <v>0</v>
      </c>
      <c r="T178" s="4">
        <f>Table39[[#This Row],[RN DON Hours Contract]]/Table39[[#This Row],[RN DON Hours]]</f>
        <v>0</v>
      </c>
      <c r="U178" s="3">
        <f>SUM(Table39[[#This Row],[LPN Hours]], Table39[[#This Row],[LPN Admin Hours]])</f>
        <v>130.36944444444444</v>
      </c>
      <c r="V178" s="3">
        <f>Table39[[#This Row],[LPN Hours Contract]]+Table39[[#This Row],[LPN Admin Hours Contract]]</f>
        <v>15.797222222222222</v>
      </c>
      <c r="W178" s="4">
        <f t="shared" si="10"/>
        <v>0.12117273560181537</v>
      </c>
      <c r="X178" s="3">
        <v>116.68055555555556</v>
      </c>
      <c r="Y178" s="3">
        <v>15.797222222222222</v>
      </c>
      <c r="Z178" s="4">
        <f>Table39[[#This Row],[LPN Hours Contract]]/Table39[[#This Row],[LPN Hours]]</f>
        <v>0.13538864420902275</v>
      </c>
      <c r="AA178" s="3">
        <v>13.688888888888888</v>
      </c>
      <c r="AB178" s="3">
        <v>0</v>
      </c>
      <c r="AC178" s="4">
        <f>Table39[[#This Row],[LPN Admin Hours Contract]]/Table39[[#This Row],[LPN Admin Hours]]</f>
        <v>0</v>
      </c>
      <c r="AD178" s="3">
        <f>SUM(Table39[[#This Row],[CNA Hours]], Table39[[#This Row],[NA in Training Hours]], Table39[[#This Row],[Med Aide/Tech Hours]])</f>
        <v>256.02499999999998</v>
      </c>
      <c r="AE178" s="3">
        <f>SUM(Table39[[#This Row],[CNA Hours Contract]], Table39[[#This Row],[NA in Training Hours Contract]], Table39[[#This Row],[Med Aide/Tech Hours Contract]])</f>
        <v>15.108333333333333</v>
      </c>
      <c r="AF178" s="4">
        <f>Table39[[#This Row],[CNA/NA/Med Aide Contract Hours]]/Table39[[#This Row],[Total CNA, NA in Training, Med Aide/Tech Hours]]</f>
        <v>5.9011164274322174E-2</v>
      </c>
      <c r="AG178" s="3">
        <v>256.02499999999998</v>
      </c>
      <c r="AH178" s="3">
        <v>15.108333333333333</v>
      </c>
      <c r="AI178" s="4">
        <f>Table39[[#This Row],[CNA Hours Contract]]/Table39[[#This Row],[CNA Hours]]</f>
        <v>5.9011164274322174E-2</v>
      </c>
      <c r="AJ178" s="3">
        <v>0</v>
      </c>
      <c r="AK178" s="3">
        <v>0</v>
      </c>
      <c r="AL178" s="4">
        <v>0</v>
      </c>
      <c r="AM178" s="3">
        <v>0</v>
      </c>
      <c r="AN178" s="3">
        <v>0</v>
      </c>
      <c r="AO178" s="4">
        <v>0</v>
      </c>
      <c r="AP178" s="1" t="s">
        <v>176</v>
      </c>
      <c r="AQ178" s="1">
        <v>1</v>
      </c>
    </row>
    <row r="179" spans="1:43" x14ac:dyDescent="0.2">
      <c r="A179" s="1" t="s">
        <v>208</v>
      </c>
      <c r="B179" s="1" t="s">
        <v>385</v>
      </c>
      <c r="C179" s="1" t="s">
        <v>509</v>
      </c>
      <c r="D179" s="1" t="s">
        <v>523</v>
      </c>
      <c r="E179" s="3">
        <v>50.722222222222221</v>
      </c>
      <c r="F179" s="3">
        <f t="shared" si="8"/>
        <v>250.72500000000002</v>
      </c>
      <c r="G179" s="3">
        <f>SUM(Table39[[#This Row],[RN Hours Contract (W/ Admin, DON)]], Table39[[#This Row],[LPN Contract Hours (w/ Admin)]], Table39[[#This Row],[CNA/NA/Med Aide Contract Hours]])</f>
        <v>0</v>
      </c>
      <c r="H179" s="4">
        <f>Table39[[#This Row],[Total Contract Hours]]/Table39[[#This Row],[Total Hours Nurse Staffing]]</f>
        <v>0</v>
      </c>
      <c r="I179" s="3">
        <f>SUM(Table39[[#This Row],[RN Hours]], Table39[[#This Row],[RN Admin Hours]], Table39[[#This Row],[RN DON Hours]])</f>
        <v>61.650000000000006</v>
      </c>
      <c r="J179" s="3">
        <f t="shared" si="9"/>
        <v>0</v>
      </c>
      <c r="K179" s="4">
        <f>Table39[[#This Row],[RN Hours Contract (W/ Admin, DON)]]/Table39[[#This Row],[RN Hours (w/ Admin, DON)]]</f>
        <v>0</v>
      </c>
      <c r="L179" s="3">
        <v>45.038888888888891</v>
      </c>
      <c r="M179" s="3">
        <v>0</v>
      </c>
      <c r="N179" s="4">
        <f>Table39[[#This Row],[RN Hours Contract]]/Table39[[#This Row],[RN Hours]]</f>
        <v>0</v>
      </c>
      <c r="O179" s="3">
        <v>10.127777777777778</v>
      </c>
      <c r="P179" s="3">
        <v>0</v>
      </c>
      <c r="Q179" s="4">
        <f>Table39[[#This Row],[RN Admin Hours Contract]]/Table39[[#This Row],[RN Admin Hours]]</f>
        <v>0</v>
      </c>
      <c r="R179" s="3">
        <v>6.4833333333333334</v>
      </c>
      <c r="S179" s="3">
        <v>0</v>
      </c>
      <c r="T179" s="4">
        <f>Table39[[#This Row],[RN DON Hours Contract]]/Table39[[#This Row],[RN DON Hours]]</f>
        <v>0</v>
      </c>
      <c r="U179" s="3">
        <f>SUM(Table39[[#This Row],[LPN Hours]], Table39[[#This Row],[LPN Admin Hours]])</f>
        <v>37.43888888888889</v>
      </c>
      <c r="V179" s="3">
        <f>Table39[[#This Row],[LPN Hours Contract]]+Table39[[#This Row],[LPN Admin Hours Contract]]</f>
        <v>0</v>
      </c>
      <c r="W179" s="4">
        <f t="shared" si="10"/>
        <v>0</v>
      </c>
      <c r="X179" s="3">
        <v>32.919444444444444</v>
      </c>
      <c r="Y179" s="3">
        <v>0</v>
      </c>
      <c r="Z179" s="4">
        <f>Table39[[#This Row],[LPN Hours Contract]]/Table39[[#This Row],[LPN Hours]]</f>
        <v>0</v>
      </c>
      <c r="AA179" s="3">
        <v>4.5194444444444448</v>
      </c>
      <c r="AB179" s="3">
        <v>0</v>
      </c>
      <c r="AC179" s="4">
        <f>Table39[[#This Row],[LPN Admin Hours Contract]]/Table39[[#This Row],[LPN Admin Hours]]</f>
        <v>0</v>
      </c>
      <c r="AD179" s="3">
        <f>SUM(Table39[[#This Row],[CNA Hours]], Table39[[#This Row],[NA in Training Hours]], Table39[[#This Row],[Med Aide/Tech Hours]])</f>
        <v>151.63611111111112</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151.63611111111112</v>
      </c>
      <c r="AH179" s="3">
        <v>0</v>
      </c>
      <c r="AI179" s="4">
        <f>Table39[[#This Row],[CNA Hours Contract]]/Table39[[#This Row],[CNA Hours]]</f>
        <v>0</v>
      </c>
      <c r="AJ179" s="3">
        <v>0</v>
      </c>
      <c r="AK179" s="3">
        <v>0</v>
      </c>
      <c r="AL179" s="4">
        <v>0</v>
      </c>
      <c r="AM179" s="3">
        <v>0</v>
      </c>
      <c r="AN179" s="3">
        <v>0</v>
      </c>
      <c r="AO179" s="4">
        <v>0</v>
      </c>
      <c r="AP179" s="1" t="s">
        <v>177</v>
      </c>
      <c r="AQ179" s="1">
        <v>1</v>
      </c>
    </row>
    <row r="180" spans="1:43" x14ac:dyDescent="0.2">
      <c r="A180" s="1" t="s">
        <v>208</v>
      </c>
      <c r="B180" s="1" t="s">
        <v>386</v>
      </c>
      <c r="C180" s="1" t="s">
        <v>458</v>
      </c>
      <c r="D180" s="1" t="s">
        <v>518</v>
      </c>
      <c r="E180" s="3">
        <v>68.066666666666663</v>
      </c>
      <c r="F180" s="3">
        <f t="shared" si="8"/>
        <v>227.94444444444446</v>
      </c>
      <c r="G180" s="3">
        <f>SUM(Table39[[#This Row],[RN Hours Contract (W/ Admin, DON)]], Table39[[#This Row],[LPN Contract Hours (w/ Admin)]], Table39[[#This Row],[CNA/NA/Med Aide Contract Hours]])</f>
        <v>0</v>
      </c>
      <c r="H180" s="4">
        <f>Table39[[#This Row],[Total Contract Hours]]/Table39[[#This Row],[Total Hours Nurse Staffing]]</f>
        <v>0</v>
      </c>
      <c r="I180" s="3">
        <f>SUM(Table39[[#This Row],[RN Hours]], Table39[[#This Row],[RN Admin Hours]], Table39[[#This Row],[RN DON Hours]])</f>
        <v>38.533333333333331</v>
      </c>
      <c r="J180" s="3">
        <f t="shared" si="9"/>
        <v>0</v>
      </c>
      <c r="K180" s="4">
        <f>Table39[[#This Row],[RN Hours Contract (W/ Admin, DON)]]/Table39[[#This Row],[RN Hours (w/ Admin, DON)]]</f>
        <v>0</v>
      </c>
      <c r="L180" s="3">
        <v>26.036111111111111</v>
      </c>
      <c r="M180" s="3">
        <v>0</v>
      </c>
      <c r="N180" s="4">
        <f>Table39[[#This Row],[RN Hours Contract]]/Table39[[#This Row],[RN Hours]]</f>
        <v>0</v>
      </c>
      <c r="O180" s="3">
        <v>9.0805555555555557</v>
      </c>
      <c r="P180" s="3">
        <v>0</v>
      </c>
      <c r="Q180" s="4">
        <f>Table39[[#This Row],[RN Admin Hours Contract]]/Table39[[#This Row],[RN Admin Hours]]</f>
        <v>0</v>
      </c>
      <c r="R180" s="3">
        <v>3.4166666666666665</v>
      </c>
      <c r="S180" s="3">
        <v>0</v>
      </c>
      <c r="T180" s="4">
        <f>Table39[[#This Row],[RN DON Hours Contract]]/Table39[[#This Row],[RN DON Hours]]</f>
        <v>0</v>
      </c>
      <c r="U180" s="3">
        <f>SUM(Table39[[#This Row],[LPN Hours]], Table39[[#This Row],[LPN Admin Hours]])</f>
        <v>59.066666666666663</v>
      </c>
      <c r="V180" s="3">
        <f>Table39[[#This Row],[LPN Hours Contract]]+Table39[[#This Row],[LPN Admin Hours Contract]]</f>
        <v>0</v>
      </c>
      <c r="W180" s="4">
        <f t="shared" si="10"/>
        <v>0</v>
      </c>
      <c r="X180" s="3">
        <v>58.977777777777774</v>
      </c>
      <c r="Y180" s="3">
        <v>0</v>
      </c>
      <c r="Z180" s="4">
        <f>Table39[[#This Row],[LPN Hours Contract]]/Table39[[#This Row],[LPN Hours]]</f>
        <v>0</v>
      </c>
      <c r="AA180" s="3">
        <v>8.8888888888888892E-2</v>
      </c>
      <c r="AB180" s="3">
        <v>0</v>
      </c>
      <c r="AC180" s="4">
        <f>Table39[[#This Row],[LPN Admin Hours Contract]]/Table39[[#This Row],[LPN Admin Hours]]</f>
        <v>0</v>
      </c>
      <c r="AD180" s="3">
        <f>SUM(Table39[[#This Row],[CNA Hours]], Table39[[#This Row],[NA in Training Hours]], Table39[[#This Row],[Med Aide/Tech Hours]])</f>
        <v>130.34444444444446</v>
      </c>
      <c r="AE180" s="3">
        <f>SUM(Table39[[#This Row],[CNA Hours Contract]], Table39[[#This Row],[NA in Training Hours Contract]], Table39[[#This Row],[Med Aide/Tech Hours Contract]])</f>
        <v>0</v>
      </c>
      <c r="AF180" s="4">
        <f>Table39[[#This Row],[CNA/NA/Med Aide Contract Hours]]/Table39[[#This Row],[Total CNA, NA in Training, Med Aide/Tech Hours]]</f>
        <v>0</v>
      </c>
      <c r="AG180" s="3">
        <v>130.15555555555557</v>
      </c>
      <c r="AH180" s="3">
        <v>0</v>
      </c>
      <c r="AI180" s="4">
        <f>Table39[[#This Row],[CNA Hours Contract]]/Table39[[#This Row],[CNA Hours]]</f>
        <v>0</v>
      </c>
      <c r="AJ180" s="3">
        <v>0.18888888888888888</v>
      </c>
      <c r="AK180" s="3">
        <v>0</v>
      </c>
      <c r="AL180" s="4">
        <f>Table39[[#This Row],[NA in Training Hours Contract]]/Table39[[#This Row],[NA in Training Hours]]</f>
        <v>0</v>
      </c>
      <c r="AM180" s="3">
        <v>0</v>
      </c>
      <c r="AN180" s="3">
        <v>0</v>
      </c>
      <c r="AO180" s="4">
        <v>0</v>
      </c>
      <c r="AP180" s="1" t="s">
        <v>178</v>
      </c>
      <c r="AQ180" s="1">
        <v>1</v>
      </c>
    </row>
    <row r="181" spans="1:43" x14ac:dyDescent="0.2">
      <c r="A181" s="1" t="s">
        <v>208</v>
      </c>
      <c r="B181" s="1" t="s">
        <v>387</v>
      </c>
      <c r="C181" s="1" t="s">
        <v>426</v>
      </c>
      <c r="D181" s="1" t="s">
        <v>516</v>
      </c>
      <c r="E181" s="3">
        <v>108.25555555555556</v>
      </c>
      <c r="F181" s="3">
        <f t="shared" si="8"/>
        <v>395.54166666666663</v>
      </c>
      <c r="G181" s="3">
        <f>SUM(Table39[[#This Row],[RN Hours Contract (W/ Admin, DON)]], Table39[[#This Row],[LPN Contract Hours (w/ Admin)]], Table39[[#This Row],[CNA/NA/Med Aide Contract Hours]])</f>
        <v>0</v>
      </c>
      <c r="H181" s="4">
        <f>Table39[[#This Row],[Total Contract Hours]]/Table39[[#This Row],[Total Hours Nurse Staffing]]</f>
        <v>0</v>
      </c>
      <c r="I181" s="3">
        <f>SUM(Table39[[#This Row],[RN Hours]], Table39[[#This Row],[RN Admin Hours]], Table39[[#This Row],[RN DON Hours]])</f>
        <v>52.447222222222223</v>
      </c>
      <c r="J181" s="3">
        <f t="shared" si="9"/>
        <v>0</v>
      </c>
      <c r="K181" s="4">
        <f>Table39[[#This Row],[RN Hours Contract (W/ Admin, DON)]]/Table39[[#This Row],[RN Hours (w/ Admin, DON)]]</f>
        <v>0</v>
      </c>
      <c r="L181" s="3">
        <v>3.213888888888889</v>
      </c>
      <c r="M181" s="3">
        <v>0</v>
      </c>
      <c r="N181" s="4">
        <f>Table39[[#This Row],[RN Hours Contract]]/Table39[[#This Row],[RN Hours]]</f>
        <v>0</v>
      </c>
      <c r="O181" s="3">
        <v>45.658333333333331</v>
      </c>
      <c r="P181" s="3">
        <v>0</v>
      </c>
      <c r="Q181" s="4">
        <f>Table39[[#This Row],[RN Admin Hours Contract]]/Table39[[#This Row],[RN Admin Hours]]</f>
        <v>0</v>
      </c>
      <c r="R181" s="3">
        <v>3.5750000000000002</v>
      </c>
      <c r="S181" s="3">
        <v>0</v>
      </c>
      <c r="T181" s="4">
        <f>Table39[[#This Row],[RN DON Hours Contract]]/Table39[[#This Row],[RN DON Hours]]</f>
        <v>0</v>
      </c>
      <c r="U181" s="3">
        <f>SUM(Table39[[#This Row],[LPN Hours]], Table39[[#This Row],[LPN Admin Hours]])</f>
        <v>109.19444444444444</v>
      </c>
      <c r="V181" s="3">
        <f>Table39[[#This Row],[LPN Hours Contract]]+Table39[[#This Row],[LPN Admin Hours Contract]]</f>
        <v>0</v>
      </c>
      <c r="W181" s="4">
        <f t="shared" si="10"/>
        <v>0</v>
      </c>
      <c r="X181" s="3">
        <v>109.19444444444444</v>
      </c>
      <c r="Y181" s="3">
        <v>0</v>
      </c>
      <c r="Z181" s="4">
        <f>Table39[[#This Row],[LPN Hours Contract]]/Table39[[#This Row],[LPN Hours]]</f>
        <v>0</v>
      </c>
      <c r="AA181" s="3">
        <v>0</v>
      </c>
      <c r="AB181" s="3">
        <v>0</v>
      </c>
      <c r="AC181" s="4">
        <v>0</v>
      </c>
      <c r="AD181" s="3">
        <f>SUM(Table39[[#This Row],[CNA Hours]], Table39[[#This Row],[NA in Training Hours]], Table39[[#This Row],[Med Aide/Tech Hours]])</f>
        <v>233.9</v>
      </c>
      <c r="AE181" s="3">
        <f>SUM(Table39[[#This Row],[CNA Hours Contract]], Table39[[#This Row],[NA in Training Hours Contract]], Table39[[#This Row],[Med Aide/Tech Hours Contract]])</f>
        <v>0</v>
      </c>
      <c r="AF181" s="4">
        <f>Table39[[#This Row],[CNA/NA/Med Aide Contract Hours]]/Table39[[#This Row],[Total CNA, NA in Training, Med Aide/Tech Hours]]</f>
        <v>0</v>
      </c>
      <c r="AG181" s="3">
        <v>233.9</v>
      </c>
      <c r="AH181" s="3">
        <v>0</v>
      </c>
      <c r="AI181" s="4">
        <f>Table39[[#This Row],[CNA Hours Contract]]/Table39[[#This Row],[CNA Hours]]</f>
        <v>0</v>
      </c>
      <c r="AJ181" s="3">
        <v>0</v>
      </c>
      <c r="AK181" s="3">
        <v>0</v>
      </c>
      <c r="AL181" s="4">
        <v>0</v>
      </c>
      <c r="AM181" s="3">
        <v>0</v>
      </c>
      <c r="AN181" s="3">
        <v>0</v>
      </c>
      <c r="AO181" s="4">
        <v>0</v>
      </c>
      <c r="AP181" s="1" t="s">
        <v>179</v>
      </c>
      <c r="AQ181" s="1">
        <v>1</v>
      </c>
    </row>
    <row r="182" spans="1:43" x14ac:dyDescent="0.2">
      <c r="A182" s="1" t="s">
        <v>208</v>
      </c>
      <c r="B182" s="1" t="s">
        <v>388</v>
      </c>
      <c r="C182" s="1" t="s">
        <v>417</v>
      </c>
      <c r="D182" s="1" t="s">
        <v>518</v>
      </c>
      <c r="E182" s="3">
        <v>65.844444444444449</v>
      </c>
      <c r="F182" s="3">
        <f t="shared" si="8"/>
        <v>221.55722222222221</v>
      </c>
      <c r="G182" s="3">
        <f>SUM(Table39[[#This Row],[RN Hours Contract (W/ Admin, DON)]], Table39[[#This Row],[LPN Contract Hours (w/ Admin)]], Table39[[#This Row],[CNA/NA/Med Aide Contract Hours]])</f>
        <v>8.3333333333333329E-2</v>
      </c>
      <c r="H182" s="4">
        <f>Table39[[#This Row],[Total Contract Hours]]/Table39[[#This Row],[Total Hours Nurse Staffing]]</f>
        <v>3.7612555572550857E-4</v>
      </c>
      <c r="I182" s="3">
        <f>SUM(Table39[[#This Row],[RN Hours]], Table39[[#This Row],[RN Admin Hours]], Table39[[#This Row],[RN DON Hours]])</f>
        <v>45.083888888888886</v>
      </c>
      <c r="J182" s="3">
        <f t="shared" si="9"/>
        <v>0</v>
      </c>
      <c r="K182" s="4">
        <f>Table39[[#This Row],[RN Hours Contract (W/ Admin, DON)]]/Table39[[#This Row],[RN Hours (w/ Admin, DON)]]</f>
        <v>0</v>
      </c>
      <c r="L182" s="3">
        <v>33.061666666666667</v>
      </c>
      <c r="M182" s="3">
        <v>0</v>
      </c>
      <c r="N182" s="4">
        <f>Table39[[#This Row],[RN Hours Contract]]/Table39[[#This Row],[RN Hours]]</f>
        <v>0</v>
      </c>
      <c r="O182" s="3">
        <v>6.0333333333333332</v>
      </c>
      <c r="P182" s="3">
        <v>0</v>
      </c>
      <c r="Q182" s="4">
        <f>Table39[[#This Row],[RN Admin Hours Contract]]/Table39[[#This Row],[RN Admin Hours]]</f>
        <v>0</v>
      </c>
      <c r="R182" s="3">
        <v>5.9888888888888889</v>
      </c>
      <c r="S182" s="3">
        <v>0</v>
      </c>
      <c r="T182" s="4">
        <f>Table39[[#This Row],[RN DON Hours Contract]]/Table39[[#This Row],[RN DON Hours]]</f>
        <v>0</v>
      </c>
      <c r="U182" s="3">
        <f>SUM(Table39[[#This Row],[LPN Hours]], Table39[[#This Row],[LPN Admin Hours]])</f>
        <v>65.923777777777786</v>
      </c>
      <c r="V182" s="3">
        <f>Table39[[#This Row],[LPN Hours Contract]]+Table39[[#This Row],[LPN Admin Hours Contract]]</f>
        <v>0</v>
      </c>
      <c r="W182" s="4">
        <f t="shared" si="10"/>
        <v>0</v>
      </c>
      <c r="X182" s="3">
        <v>65.923777777777786</v>
      </c>
      <c r="Y182" s="3">
        <v>0</v>
      </c>
      <c r="Z182" s="4">
        <f>Table39[[#This Row],[LPN Hours Contract]]/Table39[[#This Row],[LPN Hours]]</f>
        <v>0</v>
      </c>
      <c r="AA182" s="3">
        <v>0</v>
      </c>
      <c r="AB182" s="3">
        <v>0</v>
      </c>
      <c r="AC182" s="4">
        <v>0</v>
      </c>
      <c r="AD182" s="3">
        <f>SUM(Table39[[#This Row],[CNA Hours]], Table39[[#This Row],[NA in Training Hours]], Table39[[#This Row],[Med Aide/Tech Hours]])</f>
        <v>110.54955555555556</v>
      </c>
      <c r="AE182" s="3">
        <f>SUM(Table39[[#This Row],[CNA Hours Contract]], Table39[[#This Row],[NA in Training Hours Contract]], Table39[[#This Row],[Med Aide/Tech Hours Contract]])</f>
        <v>8.3333333333333329E-2</v>
      </c>
      <c r="AF182" s="4">
        <f>Table39[[#This Row],[CNA/NA/Med Aide Contract Hours]]/Table39[[#This Row],[Total CNA, NA in Training, Med Aide/Tech Hours]]</f>
        <v>7.5380975449923905E-4</v>
      </c>
      <c r="AG182" s="3">
        <v>106.22011111111111</v>
      </c>
      <c r="AH182" s="3">
        <v>8.3333333333333329E-2</v>
      </c>
      <c r="AI182" s="4">
        <f>Table39[[#This Row],[CNA Hours Contract]]/Table39[[#This Row],[CNA Hours]]</f>
        <v>7.8453442066317219E-4</v>
      </c>
      <c r="AJ182" s="3">
        <v>4.3294444444444444</v>
      </c>
      <c r="AK182" s="3">
        <v>0</v>
      </c>
      <c r="AL182" s="4">
        <f>Table39[[#This Row],[NA in Training Hours Contract]]/Table39[[#This Row],[NA in Training Hours]]</f>
        <v>0</v>
      </c>
      <c r="AM182" s="3">
        <v>0</v>
      </c>
      <c r="AN182" s="3">
        <v>0</v>
      </c>
      <c r="AO182" s="4">
        <v>0</v>
      </c>
      <c r="AP182" s="1" t="s">
        <v>180</v>
      </c>
      <c r="AQ182" s="1">
        <v>1</v>
      </c>
    </row>
    <row r="183" spans="1:43" x14ac:dyDescent="0.2">
      <c r="A183" s="1" t="s">
        <v>208</v>
      </c>
      <c r="B183" s="1" t="s">
        <v>389</v>
      </c>
      <c r="C183" s="1" t="s">
        <v>441</v>
      </c>
      <c r="D183" s="1" t="s">
        <v>517</v>
      </c>
      <c r="E183" s="3">
        <v>37.644444444444446</v>
      </c>
      <c r="F183" s="3">
        <f t="shared" si="8"/>
        <v>171.01077777777778</v>
      </c>
      <c r="G183" s="3">
        <f>SUM(Table39[[#This Row],[RN Hours Contract (W/ Admin, DON)]], Table39[[#This Row],[LPN Contract Hours (w/ Admin)]], Table39[[#This Row],[CNA/NA/Med Aide Contract Hours]])</f>
        <v>0</v>
      </c>
      <c r="H183" s="4">
        <f>Table39[[#This Row],[Total Contract Hours]]/Table39[[#This Row],[Total Hours Nurse Staffing]]</f>
        <v>0</v>
      </c>
      <c r="I183" s="3">
        <f>SUM(Table39[[#This Row],[RN Hours]], Table39[[#This Row],[RN Admin Hours]], Table39[[#This Row],[RN DON Hours]])</f>
        <v>44.130555555555553</v>
      </c>
      <c r="J183" s="3">
        <f t="shared" si="9"/>
        <v>0</v>
      </c>
      <c r="K183" s="4">
        <f>Table39[[#This Row],[RN Hours Contract (W/ Admin, DON)]]/Table39[[#This Row],[RN Hours (w/ Admin, DON)]]</f>
        <v>0</v>
      </c>
      <c r="L183" s="3">
        <v>28.983333333333334</v>
      </c>
      <c r="M183" s="3">
        <v>0</v>
      </c>
      <c r="N183" s="4">
        <f>Table39[[#This Row],[RN Hours Contract]]/Table39[[#This Row],[RN Hours]]</f>
        <v>0</v>
      </c>
      <c r="O183" s="3">
        <v>11.525</v>
      </c>
      <c r="P183" s="3">
        <v>0</v>
      </c>
      <c r="Q183" s="4">
        <f>Table39[[#This Row],[RN Admin Hours Contract]]/Table39[[#This Row],[RN Admin Hours]]</f>
        <v>0</v>
      </c>
      <c r="R183" s="3">
        <v>3.6222222222222222</v>
      </c>
      <c r="S183" s="3">
        <v>0</v>
      </c>
      <c r="T183" s="4">
        <f>Table39[[#This Row],[RN DON Hours Contract]]/Table39[[#This Row],[RN DON Hours]]</f>
        <v>0</v>
      </c>
      <c r="U183" s="3">
        <f>SUM(Table39[[#This Row],[LPN Hours]], Table39[[#This Row],[LPN Admin Hours]])</f>
        <v>35.196111111111115</v>
      </c>
      <c r="V183" s="3">
        <f>Table39[[#This Row],[LPN Hours Contract]]+Table39[[#This Row],[LPN Admin Hours Contract]]</f>
        <v>0</v>
      </c>
      <c r="W183" s="4">
        <f t="shared" si="10"/>
        <v>0</v>
      </c>
      <c r="X183" s="3">
        <v>35.196111111111115</v>
      </c>
      <c r="Y183" s="3">
        <v>0</v>
      </c>
      <c r="Z183" s="4">
        <f>Table39[[#This Row],[LPN Hours Contract]]/Table39[[#This Row],[LPN Hours]]</f>
        <v>0</v>
      </c>
      <c r="AA183" s="3">
        <v>0</v>
      </c>
      <c r="AB183" s="3">
        <v>0</v>
      </c>
      <c r="AC183" s="4">
        <v>0</v>
      </c>
      <c r="AD183" s="3">
        <f>SUM(Table39[[#This Row],[CNA Hours]], Table39[[#This Row],[NA in Training Hours]], Table39[[#This Row],[Med Aide/Tech Hours]])</f>
        <v>91.684111111111108</v>
      </c>
      <c r="AE183" s="3">
        <f>SUM(Table39[[#This Row],[CNA Hours Contract]], Table39[[#This Row],[NA in Training Hours Contract]], Table39[[#This Row],[Med Aide/Tech Hours Contract]])</f>
        <v>0</v>
      </c>
      <c r="AF183" s="4">
        <f>Table39[[#This Row],[CNA/NA/Med Aide Contract Hours]]/Table39[[#This Row],[Total CNA, NA in Training, Med Aide/Tech Hours]]</f>
        <v>0</v>
      </c>
      <c r="AG183" s="3">
        <v>91.684111111111108</v>
      </c>
      <c r="AH183" s="3">
        <v>0</v>
      </c>
      <c r="AI183" s="4">
        <f>Table39[[#This Row],[CNA Hours Contract]]/Table39[[#This Row],[CNA Hours]]</f>
        <v>0</v>
      </c>
      <c r="AJ183" s="3">
        <v>0</v>
      </c>
      <c r="AK183" s="3">
        <v>0</v>
      </c>
      <c r="AL183" s="4">
        <v>0</v>
      </c>
      <c r="AM183" s="3">
        <v>0</v>
      </c>
      <c r="AN183" s="3">
        <v>0</v>
      </c>
      <c r="AO183" s="4">
        <v>0</v>
      </c>
      <c r="AP183" s="1" t="s">
        <v>181</v>
      </c>
      <c r="AQ183" s="1">
        <v>1</v>
      </c>
    </row>
    <row r="184" spans="1:43" x14ac:dyDescent="0.2">
      <c r="A184" s="1" t="s">
        <v>208</v>
      </c>
      <c r="B184" s="1" t="s">
        <v>390</v>
      </c>
      <c r="C184" s="1" t="s">
        <v>481</v>
      </c>
      <c r="D184" s="1" t="s">
        <v>518</v>
      </c>
      <c r="E184" s="3">
        <v>28</v>
      </c>
      <c r="F184" s="3">
        <f t="shared" si="8"/>
        <v>96.89211111111112</v>
      </c>
      <c r="G184" s="3">
        <f>SUM(Table39[[#This Row],[RN Hours Contract (W/ Admin, DON)]], Table39[[#This Row],[LPN Contract Hours (w/ Admin)]], Table39[[#This Row],[CNA/NA/Med Aide Contract Hours]])</f>
        <v>0</v>
      </c>
      <c r="H184" s="4">
        <f>Table39[[#This Row],[Total Contract Hours]]/Table39[[#This Row],[Total Hours Nurse Staffing]]</f>
        <v>0</v>
      </c>
      <c r="I184" s="3">
        <f>SUM(Table39[[#This Row],[RN Hours]], Table39[[#This Row],[RN Admin Hours]], Table39[[#This Row],[RN DON Hours]])</f>
        <v>35.115000000000002</v>
      </c>
      <c r="J184" s="3">
        <f t="shared" si="9"/>
        <v>0</v>
      </c>
      <c r="K184" s="4">
        <f>Table39[[#This Row],[RN Hours Contract (W/ Admin, DON)]]/Table39[[#This Row],[RN Hours (w/ Admin, DON)]]</f>
        <v>0</v>
      </c>
      <c r="L184" s="3">
        <v>25.459444444444443</v>
      </c>
      <c r="M184" s="3">
        <v>0</v>
      </c>
      <c r="N184" s="4">
        <f>Table39[[#This Row],[RN Hours Contract]]/Table39[[#This Row],[RN Hours]]</f>
        <v>0</v>
      </c>
      <c r="O184" s="3">
        <v>4.166666666666667</v>
      </c>
      <c r="P184" s="3">
        <v>0</v>
      </c>
      <c r="Q184" s="4">
        <f>Table39[[#This Row],[RN Admin Hours Contract]]/Table39[[#This Row],[RN Admin Hours]]</f>
        <v>0</v>
      </c>
      <c r="R184" s="3">
        <v>5.4888888888888889</v>
      </c>
      <c r="S184" s="3">
        <v>0</v>
      </c>
      <c r="T184" s="4">
        <f>Table39[[#This Row],[RN DON Hours Contract]]/Table39[[#This Row],[RN DON Hours]]</f>
        <v>0</v>
      </c>
      <c r="U184" s="3">
        <f>SUM(Table39[[#This Row],[LPN Hours]], Table39[[#This Row],[LPN Admin Hours]])</f>
        <v>14.200555555555555</v>
      </c>
      <c r="V184" s="3">
        <f>Table39[[#This Row],[LPN Hours Contract]]+Table39[[#This Row],[LPN Admin Hours Contract]]</f>
        <v>0</v>
      </c>
      <c r="W184" s="4">
        <f t="shared" si="10"/>
        <v>0</v>
      </c>
      <c r="X184" s="3">
        <v>11.003333333333332</v>
      </c>
      <c r="Y184" s="3">
        <v>0</v>
      </c>
      <c r="Z184" s="4">
        <f>Table39[[#This Row],[LPN Hours Contract]]/Table39[[#This Row],[LPN Hours]]</f>
        <v>0</v>
      </c>
      <c r="AA184" s="3">
        <v>3.1972222222222224</v>
      </c>
      <c r="AB184" s="3">
        <v>0</v>
      </c>
      <c r="AC184" s="4">
        <f>Table39[[#This Row],[LPN Admin Hours Contract]]/Table39[[#This Row],[LPN Admin Hours]]</f>
        <v>0</v>
      </c>
      <c r="AD184" s="3">
        <f>SUM(Table39[[#This Row],[CNA Hours]], Table39[[#This Row],[NA in Training Hours]], Table39[[#This Row],[Med Aide/Tech Hours]])</f>
        <v>47.576555555555558</v>
      </c>
      <c r="AE184" s="3">
        <f>SUM(Table39[[#This Row],[CNA Hours Contract]], Table39[[#This Row],[NA in Training Hours Contract]], Table39[[#This Row],[Med Aide/Tech Hours Contract]])</f>
        <v>0</v>
      </c>
      <c r="AF184" s="4">
        <f>Table39[[#This Row],[CNA/NA/Med Aide Contract Hours]]/Table39[[#This Row],[Total CNA, NA in Training, Med Aide/Tech Hours]]</f>
        <v>0</v>
      </c>
      <c r="AG184" s="3">
        <v>47.576555555555558</v>
      </c>
      <c r="AH184" s="3">
        <v>0</v>
      </c>
      <c r="AI184" s="4">
        <f>Table39[[#This Row],[CNA Hours Contract]]/Table39[[#This Row],[CNA Hours]]</f>
        <v>0</v>
      </c>
      <c r="AJ184" s="3">
        <v>0</v>
      </c>
      <c r="AK184" s="3">
        <v>0</v>
      </c>
      <c r="AL184" s="4">
        <v>0</v>
      </c>
      <c r="AM184" s="3">
        <v>0</v>
      </c>
      <c r="AN184" s="3">
        <v>0</v>
      </c>
      <c r="AO184" s="4">
        <v>0</v>
      </c>
      <c r="AP184" s="1" t="s">
        <v>182</v>
      </c>
      <c r="AQ184" s="1">
        <v>1</v>
      </c>
    </row>
    <row r="185" spans="1:43" x14ac:dyDescent="0.2">
      <c r="A185" s="1" t="s">
        <v>208</v>
      </c>
      <c r="B185" s="1" t="s">
        <v>391</v>
      </c>
      <c r="C185" s="1" t="s">
        <v>429</v>
      </c>
      <c r="D185" s="1" t="s">
        <v>519</v>
      </c>
      <c r="E185" s="3">
        <v>50.233333333333334</v>
      </c>
      <c r="F185" s="3">
        <f t="shared" si="8"/>
        <v>176.25444444444446</v>
      </c>
      <c r="G185" s="3">
        <f>SUM(Table39[[#This Row],[RN Hours Contract (W/ Admin, DON)]], Table39[[#This Row],[LPN Contract Hours (w/ Admin)]], Table39[[#This Row],[CNA/NA/Med Aide Contract Hours]])</f>
        <v>5.9766666666666666</v>
      </c>
      <c r="H185" s="4">
        <f>Table39[[#This Row],[Total Contract Hours]]/Table39[[#This Row],[Total Hours Nurse Staffing]]</f>
        <v>3.390931040352016E-2</v>
      </c>
      <c r="I185" s="3">
        <f>SUM(Table39[[#This Row],[RN Hours]], Table39[[#This Row],[RN Admin Hours]], Table39[[#This Row],[RN DON Hours]])</f>
        <v>47.211111111111109</v>
      </c>
      <c r="J185" s="3">
        <f t="shared" si="9"/>
        <v>0</v>
      </c>
      <c r="K185" s="4">
        <f>Table39[[#This Row],[RN Hours Contract (W/ Admin, DON)]]/Table39[[#This Row],[RN Hours (w/ Admin, DON)]]</f>
        <v>0</v>
      </c>
      <c r="L185" s="3">
        <v>31.086111111111112</v>
      </c>
      <c r="M185" s="3">
        <v>0</v>
      </c>
      <c r="N185" s="4">
        <f>Table39[[#This Row],[RN Hours Contract]]/Table39[[#This Row],[RN Hours]]</f>
        <v>0</v>
      </c>
      <c r="O185" s="3">
        <v>11.761111111111111</v>
      </c>
      <c r="P185" s="3">
        <v>0</v>
      </c>
      <c r="Q185" s="4">
        <f>Table39[[#This Row],[RN Admin Hours Contract]]/Table39[[#This Row],[RN Admin Hours]]</f>
        <v>0</v>
      </c>
      <c r="R185" s="3">
        <v>4.3638888888888889</v>
      </c>
      <c r="S185" s="3">
        <v>0</v>
      </c>
      <c r="T185" s="4">
        <f>Table39[[#This Row],[RN DON Hours Contract]]/Table39[[#This Row],[RN DON Hours]]</f>
        <v>0</v>
      </c>
      <c r="U185" s="3">
        <f>SUM(Table39[[#This Row],[LPN Hours]], Table39[[#This Row],[LPN Admin Hours]])</f>
        <v>44.18333333333333</v>
      </c>
      <c r="V185" s="3">
        <f>Table39[[#This Row],[LPN Hours Contract]]+Table39[[#This Row],[LPN Admin Hours Contract]]</f>
        <v>5.8916666666666666</v>
      </c>
      <c r="W185" s="4">
        <f t="shared" si="10"/>
        <v>0.13334590720482836</v>
      </c>
      <c r="X185" s="3">
        <v>38.291666666666664</v>
      </c>
      <c r="Y185" s="3">
        <v>0</v>
      </c>
      <c r="Z185" s="4">
        <f>Table39[[#This Row],[LPN Hours Contract]]/Table39[[#This Row],[LPN Hours]]</f>
        <v>0</v>
      </c>
      <c r="AA185" s="3">
        <v>5.8916666666666666</v>
      </c>
      <c r="AB185" s="3">
        <v>5.8916666666666666</v>
      </c>
      <c r="AC185" s="4">
        <f>Table39[[#This Row],[LPN Admin Hours Contract]]/Table39[[#This Row],[LPN Admin Hours]]</f>
        <v>1</v>
      </c>
      <c r="AD185" s="3">
        <f>SUM(Table39[[#This Row],[CNA Hours]], Table39[[#This Row],[NA in Training Hours]], Table39[[#This Row],[Med Aide/Tech Hours]])</f>
        <v>84.86</v>
      </c>
      <c r="AE185" s="3">
        <f>SUM(Table39[[#This Row],[CNA Hours Contract]], Table39[[#This Row],[NA in Training Hours Contract]], Table39[[#This Row],[Med Aide/Tech Hours Contract]])</f>
        <v>8.5000000000000006E-2</v>
      </c>
      <c r="AF185" s="4">
        <f>Table39[[#This Row],[CNA/NA/Med Aide Contract Hours]]/Table39[[#This Row],[Total CNA, NA in Training, Med Aide/Tech Hours]]</f>
        <v>1.0016497761018148E-3</v>
      </c>
      <c r="AG185" s="3">
        <v>84.86</v>
      </c>
      <c r="AH185" s="3">
        <v>8.5000000000000006E-2</v>
      </c>
      <c r="AI185" s="4">
        <f>Table39[[#This Row],[CNA Hours Contract]]/Table39[[#This Row],[CNA Hours]]</f>
        <v>1.0016497761018148E-3</v>
      </c>
      <c r="AJ185" s="3">
        <v>0</v>
      </c>
      <c r="AK185" s="3">
        <v>0</v>
      </c>
      <c r="AL185" s="4">
        <v>0</v>
      </c>
      <c r="AM185" s="3">
        <v>0</v>
      </c>
      <c r="AN185" s="3">
        <v>0</v>
      </c>
      <c r="AO185" s="4">
        <v>0</v>
      </c>
      <c r="AP185" s="1" t="s">
        <v>183</v>
      </c>
      <c r="AQ185" s="1">
        <v>1</v>
      </c>
    </row>
    <row r="186" spans="1:43" x14ac:dyDescent="0.2">
      <c r="A186" s="1" t="s">
        <v>208</v>
      </c>
      <c r="B186" s="1" t="s">
        <v>392</v>
      </c>
      <c r="C186" s="1" t="s">
        <v>510</v>
      </c>
      <c r="D186" s="1" t="s">
        <v>520</v>
      </c>
      <c r="E186" s="3">
        <v>80.87777777777778</v>
      </c>
      <c r="F186" s="3">
        <f t="shared" si="8"/>
        <v>371.60833333333335</v>
      </c>
      <c r="G186" s="3">
        <f>SUM(Table39[[#This Row],[RN Hours Contract (W/ Admin, DON)]], Table39[[#This Row],[LPN Contract Hours (w/ Admin)]], Table39[[#This Row],[CNA/NA/Med Aide Contract Hours]])</f>
        <v>0</v>
      </c>
      <c r="H186" s="4">
        <f>Table39[[#This Row],[Total Contract Hours]]/Table39[[#This Row],[Total Hours Nurse Staffing]]</f>
        <v>0</v>
      </c>
      <c r="I186" s="3">
        <f>SUM(Table39[[#This Row],[RN Hours]], Table39[[#This Row],[RN Admin Hours]], Table39[[#This Row],[RN DON Hours]])</f>
        <v>87.586111111111123</v>
      </c>
      <c r="J186" s="3">
        <f t="shared" si="9"/>
        <v>0</v>
      </c>
      <c r="K186" s="4">
        <f>Table39[[#This Row],[RN Hours Contract (W/ Admin, DON)]]/Table39[[#This Row],[RN Hours (w/ Admin, DON)]]</f>
        <v>0</v>
      </c>
      <c r="L186" s="3">
        <v>73.969444444444449</v>
      </c>
      <c r="M186" s="3">
        <v>0</v>
      </c>
      <c r="N186" s="4">
        <f>Table39[[#This Row],[RN Hours Contract]]/Table39[[#This Row],[RN Hours]]</f>
        <v>0</v>
      </c>
      <c r="O186" s="3">
        <v>8.9166666666666661</v>
      </c>
      <c r="P186" s="3">
        <v>0</v>
      </c>
      <c r="Q186" s="4">
        <f>Table39[[#This Row],[RN Admin Hours Contract]]/Table39[[#This Row],[RN Admin Hours]]</f>
        <v>0</v>
      </c>
      <c r="R186" s="3">
        <v>4.7</v>
      </c>
      <c r="S186" s="3">
        <v>0</v>
      </c>
      <c r="T186" s="4">
        <f>Table39[[#This Row],[RN DON Hours Contract]]/Table39[[#This Row],[RN DON Hours]]</f>
        <v>0</v>
      </c>
      <c r="U186" s="3">
        <f>SUM(Table39[[#This Row],[LPN Hours]], Table39[[#This Row],[LPN Admin Hours]])</f>
        <v>57.87222222222222</v>
      </c>
      <c r="V186" s="3">
        <f>Table39[[#This Row],[LPN Hours Contract]]+Table39[[#This Row],[LPN Admin Hours Contract]]</f>
        <v>0</v>
      </c>
      <c r="W186" s="4">
        <f t="shared" si="10"/>
        <v>0</v>
      </c>
      <c r="X186" s="3">
        <v>57.87222222222222</v>
      </c>
      <c r="Y186" s="3">
        <v>0</v>
      </c>
      <c r="Z186" s="4">
        <f>Table39[[#This Row],[LPN Hours Contract]]/Table39[[#This Row],[LPN Hours]]</f>
        <v>0</v>
      </c>
      <c r="AA186" s="3">
        <v>0</v>
      </c>
      <c r="AB186" s="3">
        <v>0</v>
      </c>
      <c r="AC186" s="4">
        <v>0</v>
      </c>
      <c r="AD186" s="3">
        <f>SUM(Table39[[#This Row],[CNA Hours]], Table39[[#This Row],[NA in Training Hours]], Table39[[#This Row],[Med Aide/Tech Hours]])</f>
        <v>226.15</v>
      </c>
      <c r="AE186" s="3">
        <f>SUM(Table39[[#This Row],[CNA Hours Contract]], Table39[[#This Row],[NA in Training Hours Contract]], Table39[[#This Row],[Med Aide/Tech Hours Contract]])</f>
        <v>0</v>
      </c>
      <c r="AF186" s="4">
        <f>Table39[[#This Row],[CNA/NA/Med Aide Contract Hours]]/Table39[[#This Row],[Total CNA, NA in Training, Med Aide/Tech Hours]]</f>
        <v>0</v>
      </c>
      <c r="AG186" s="3">
        <v>226.15</v>
      </c>
      <c r="AH186" s="3">
        <v>0</v>
      </c>
      <c r="AI186" s="4">
        <f>Table39[[#This Row],[CNA Hours Contract]]/Table39[[#This Row],[CNA Hours]]</f>
        <v>0</v>
      </c>
      <c r="AJ186" s="3">
        <v>0</v>
      </c>
      <c r="AK186" s="3">
        <v>0</v>
      </c>
      <c r="AL186" s="4">
        <v>0</v>
      </c>
      <c r="AM186" s="3">
        <v>0</v>
      </c>
      <c r="AN186" s="3">
        <v>0</v>
      </c>
      <c r="AO186" s="4">
        <v>0</v>
      </c>
      <c r="AP186" s="1" t="s">
        <v>184</v>
      </c>
      <c r="AQ186" s="1">
        <v>1</v>
      </c>
    </row>
    <row r="187" spans="1:43" x14ac:dyDescent="0.2">
      <c r="A187" s="1" t="s">
        <v>208</v>
      </c>
      <c r="B187" s="1" t="s">
        <v>393</v>
      </c>
      <c r="C187" s="1" t="s">
        <v>493</v>
      </c>
      <c r="D187" s="1" t="s">
        <v>516</v>
      </c>
      <c r="E187" s="3">
        <v>45.055555555555557</v>
      </c>
      <c r="F187" s="3">
        <f t="shared" si="8"/>
        <v>251.51755555555553</v>
      </c>
      <c r="G187" s="3">
        <f>SUM(Table39[[#This Row],[RN Hours Contract (W/ Admin, DON)]], Table39[[#This Row],[LPN Contract Hours (w/ Admin)]], Table39[[#This Row],[CNA/NA/Med Aide Contract Hours]])</f>
        <v>25.277777777777779</v>
      </c>
      <c r="H187" s="4">
        <f>Table39[[#This Row],[Total Contract Hours]]/Table39[[#This Row],[Total Hours Nurse Staffing]]</f>
        <v>0.1005010474197074</v>
      </c>
      <c r="I187" s="3">
        <f>SUM(Table39[[#This Row],[RN Hours]], Table39[[#This Row],[RN Admin Hours]], Table39[[#This Row],[RN DON Hours]])</f>
        <v>45.25366666666666</v>
      </c>
      <c r="J187" s="3">
        <f t="shared" si="9"/>
        <v>0.87777777777777777</v>
      </c>
      <c r="K187" s="4">
        <f>Table39[[#This Row],[RN Hours Contract (W/ Admin, DON)]]/Table39[[#This Row],[RN Hours (w/ Admin, DON)]]</f>
        <v>1.9396832178116937E-2</v>
      </c>
      <c r="L187" s="3">
        <v>16.444444444444443</v>
      </c>
      <c r="M187" s="3">
        <v>0.87777777777777777</v>
      </c>
      <c r="N187" s="4">
        <f>Table39[[#This Row],[RN Hours Contract]]/Table39[[#This Row],[RN Hours]]</f>
        <v>5.3378378378378381E-2</v>
      </c>
      <c r="O187" s="3">
        <v>23.739777777777778</v>
      </c>
      <c r="P187" s="3">
        <v>0</v>
      </c>
      <c r="Q187" s="4">
        <f>Table39[[#This Row],[RN Admin Hours Contract]]/Table39[[#This Row],[RN Admin Hours]]</f>
        <v>0</v>
      </c>
      <c r="R187" s="3">
        <v>5.0694444444444446</v>
      </c>
      <c r="S187" s="3">
        <v>0</v>
      </c>
      <c r="T187" s="4">
        <f>Table39[[#This Row],[RN DON Hours Contract]]/Table39[[#This Row],[RN DON Hours]]</f>
        <v>0</v>
      </c>
      <c r="U187" s="3">
        <f>SUM(Table39[[#This Row],[LPN Hours]], Table39[[#This Row],[LPN Admin Hours]])</f>
        <v>87.636111111111106</v>
      </c>
      <c r="V187" s="3">
        <f>Table39[[#This Row],[LPN Hours Contract]]+Table39[[#This Row],[LPN Admin Hours Contract]]</f>
        <v>9.4499999999999993</v>
      </c>
      <c r="W187" s="4">
        <f t="shared" si="10"/>
        <v>0.10783226092744619</v>
      </c>
      <c r="X187" s="3">
        <v>85.016666666666666</v>
      </c>
      <c r="Y187" s="3">
        <v>9.4499999999999993</v>
      </c>
      <c r="Z187" s="4">
        <f>Table39[[#This Row],[LPN Hours Contract]]/Table39[[#This Row],[LPN Hours]]</f>
        <v>0.11115467555381298</v>
      </c>
      <c r="AA187" s="3">
        <v>2.6194444444444445</v>
      </c>
      <c r="AB187" s="3">
        <v>0</v>
      </c>
      <c r="AC187" s="4">
        <f>Table39[[#This Row],[LPN Admin Hours Contract]]/Table39[[#This Row],[LPN Admin Hours]]</f>
        <v>0</v>
      </c>
      <c r="AD187" s="3">
        <f>SUM(Table39[[#This Row],[CNA Hours]], Table39[[#This Row],[NA in Training Hours]], Table39[[#This Row],[Med Aide/Tech Hours]])</f>
        <v>118.62777777777778</v>
      </c>
      <c r="AE187" s="3">
        <f>SUM(Table39[[#This Row],[CNA Hours Contract]], Table39[[#This Row],[NA in Training Hours Contract]], Table39[[#This Row],[Med Aide/Tech Hours Contract]])</f>
        <v>14.95</v>
      </c>
      <c r="AF187" s="4">
        <f>Table39[[#This Row],[CNA/NA/Med Aide Contract Hours]]/Table39[[#This Row],[Total CNA, NA in Training, Med Aide/Tech Hours]]</f>
        <v>0.12602444621364678</v>
      </c>
      <c r="AG187" s="3">
        <v>118.62777777777778</v>
      </c>
      <c r="AH187" s="3">
        <v>14.95</v>
      </c>
      <c r="AI187" s="4">
        <f>Table39[[#This Row],[CNA Hours Contract]]/Table39[[#This Row],[CNA Hours]]</f>
        <v>0.12602444621364678</v>
      </c>
      <c r="AJ187" s="3">
        <v>0</v>
      </c>
      <c r="AK187" s="3">
        <v>0</v>
      </c>
      <c r="AL187" s="4">
        <v>0</v>
      </c>
      <c r="AM187" s="3">
        <v>0</v>
      </c>
      <c r="AN187" s="3">
        <v>0</v>
      </c>
      <c r="AO187" s="4">
        <v>0</v>
      </c>
      <c r="AP187" s="1" t="s">
        <v>185</v>
      </c>
      <c r="AQ187" s="1">
        <v>1</v>
      </c>
    </row>
    <row r="188" spans="1:43" x14ac:dyDescent="0.2">
      <c r="A188" s="1" t="s">
        <v>208</v>
      </c>
      <c r="B188" s="1" t="s">
        <v>394</v>
      </c>
      <c r="C188" s="1" t="s">
        <v>420</v>
      </c>
      <c r="D188" s="1" t="s">
        <v>516</v>
      </c>
      <c r="E188" s="3">
        <v>99.355555555555554</v>
      </c>
      <c r="F188" s="3">
        <f t="shared" si="8"/>
        <v>404.13888888888891</v>
      </c>
      <c r="G188" s="3">
        <f>SUM(Table39[[#This Row],[RN Hours Contract (W/ Admin, DON)]], Table39[[#This Row],[LPN Contract Hours (w/ Admin)]], Table39[[#This Row],[CNA/NA/Med Aide Contract Hours]])</f>
        <v>0</v>
      </c>
      <c r="H188" s="4">
        <f>Table39[[#This Row],[Total Contract Hours]]/Table39[[#This Row],[Total Hours Nurse Staffing]]</f>
        <v>0</v>
      </c>
      <c r="I188" s="3">
        <f>SUM(Table39[[#This Row],[RN Hours]], Table39[[#This Row],[RN Admin Hours]], Table39[[#This Row],[RN DON Hours]])</f>
        <v>54.491666666666667</v>
      </c>
      <c r="J188" s="3">
        <f t="shared" si="9"/>
        <v>0</v>
      </c>
      <c r="K188" s="4">
        <f>Table39[[#This Row],[RN Hours Contract (W/ Admin, DON)]]/Table39[[#This Row],[RN Hours (w/ Admin, DON)]]</f>
        <v>0</v>
      </c>
      <c r="L188" s="3">
        <v>12.436111111111112</v>
      </c>
      <c r="M188" s="3">
        <v>0</v>
      </c>
      <c r="N188" s="4">
        <f>Table39[[#This Row],[RN Hours Contract]]/Table39[[#This Row],[RN Hours]]</f>
        <v>0</v>
      </c>
      <c r="O188" s="3">
        <v>38.363888888888887</v>
      </c>
      <c r="P188" s="3">
        <v>0</v>
      </c>
      <c r="Q188" s="4">
        <f>Table39[[#This Row],[RN Admin Hours Contract]]/Table39[[#This Row],[RN Admin Hours]]</f>
        <v>0</v>
      </c>
      <c r="R188" s="3">
        <v>3.6916666666666669</v>
      </c>
      <c r="S188" s="3">
        <v>0</v>
      </c>
      <c r="T188" s="4">
        <f>Table39[[#This Row],[RN DON Hours Contract]]/Table39[[#This Row],[RN DON Hours]]</f>
        <v>0</v>
      </c>
      <c r="U188" s="3">
        <f>SUM(Table39[[#This Row],[LPN Hours]], Table39[[#This Row],[LPN Admin Hours]])</f>
        <v>103.57777777777778</v>
      </c>
      <c r="V188" s="3">
        <f>Table39[[#This Row],[LPN Hours Contract]]+Table39[[#This Row],[LPN Admin Hours Contract]]</f>
        <v>0</v>
      </c>
      <c r="W188" s="4">
        <f t="shared" si="10"/>
        <v>0</v>
      </c>
      <c r="X188" s="3">
        <v>103.57777777777778</v>
      </c>
      <c r="Y188" s="3">
        <v>0</v>
      </c>
      <c r="Z188" s="4">
        <f>Table39[[#This Row],[LPN Hours Contract]]/Table39[[#This Row],[LPN Hours]]</f>
        <v>0</v>
      </c>
      <c r="AA188" s="3">
        <v>0</v>
      </c>
      <c r="AB188" s="3">
        <v>0</v>
      </c>
      <c r="AC188" s="4">
        <v>0</v>
      </c>
      <c r="AD188" s="3">
        <f>SUM(Table39[[#This Row],[CNA Hours]], Table39[[#This Row],[NA in Training Hours]], Table39[[#This Row],[Med Aide/Tech Hours]])</f>
        <v>246.06944444444446</v>
      </c>
      <c r="AE188" s="3">
        <f>SUM(Table39[[#This Row],[CNA Hours Contract]], Table39[[#This Row],[NA in Training Hours Contract]], Table39[[#This Row],[Med Aide/Tech Hours Contract]])</f>
        <v>0</v>
      </c>
      <c r="AF188" s="4">
        <f>Table39[[#This Row],[CNA/NA/Med Aide Contract Hours]]/Table39[[#This Row],[Total CNA, NA in Training, Med Aide/Tech Hours]]</f>
        <v>0</v>
      </c>
      <c r="AG188" s="3">
        <v>246.06944444444446</v>
      </c>
      <c r="AH188" s="3">
        <v>0</v>
      </c>
      <c r="AI188" s="4">
        <f>Table39[[#This Row],[CNA Hours Contract]]/Table39[[#This Row],[CNA Hours]]</f>
        <v>0</v>
      </c>
      <c r="AJ188" s="3">
        <v>0</v>
      </c>
      <c r="AK188" s="3">
        <v>0</v>
      </c>
      <c r="AL188" s="4">
        <v>0</v>
      </c>
      <c r="AM188" s="3">
        <v>0</v>
      </c>
      <c r="AN188" s="3">
        <v>0</v>
      </c>
      <c r="AO188" s="4">
        <v>0</v>
      </c>
      <c r="AP188" s="1" t="s">
        <v>186</v>
      </c>
      <c r="AQ188" s="1">
        <v>1</v>
      </c>
    </row>
    <row r="189" spans="1:43" x14ac:dyDescent="0.2">
      <c r="A189" s="1" t="s">
        <v>208</v>
      </c>
      <c r="B189" s="1" t="s">
        <v>395</v>
      </c>
      <c r="C189" s="1" t="s">
        <v>430</v>
      </c>
      <c r="D189" s="1" t="s">
        <v>516</v>
      </c>
      <c r="E189" s="3">
        <v>56.855555555555554</v>
      </c>
      <c r="F189" s="3">
        <f t="shared" si="8"/>
        <v>353.31666666666666</v>
      </c>
      <c r="G189" s="3">
        <f>SUM(Table39[[#This Row],[RN Hours Contract (W/ Admin, DON)]], Table39[[#This Row],[LPN Contract Hours (w/ Admin)]], Table39[[#This Row],[CNA/NA/Med Aide Contract Hours]])</f>
        <v>0</v>
      </c>
      <c r="H189" s="4">
        <f>Table39[[#This Row],[Total Contract Hours]]/Table39[[#This Row],[Total Hours Nurse Staffing]]</f>
        <v>0</v>
      </c>
      <c r="I189" s="3">
        <f>SUM(Table39[[#This Row],[RN Hours]], Table39[[#This Row],[RN Admin Hours]], Table39[[#This Row],[RN DON Hours]])</f>
        <v>74.508333333333326</v>
      </c>
      <c r="J189" s="3">
        <f t="shared" si="9"/>
        <v>0</v>
      </c>
      <c r="K189" s="4">
        <f>Table39[[#This Row],[RN Hours Contract (W/ Admin, DON)]]/Table39[[#This Row],[RN Hours (w/ Admin, DON)]]</f>
        <v>0</v>
      </c>
      <c r="L189" s="3">
        <v>65.216666666666669</v>
      </c>
      <c r="M189" s="3">
        <v>0</v>
      </c>
      <c r="N189" s="4">
        <f>Table39[[#This Row],[RN Hours Contract]]/Table39[[#This Row],[RN Hours]]</f>
        <v>0</v>
      </c>
      <c r="O189" s="3">
        <v>3.1527777777777777</v>
      </c>
      <c r="P189" s="3">
        <v>0</v>
      </c>
      <c r="Q189" s="4">
        <f>Table39[[#This Row],[RN Admin Hours Contract]]/Table39[[#This Row],[RN Admin Hours]]</f>
        <v>0</v>
      </c>
      <c r="R189" s="3">
        <v>6.1388888888888893</v>
      </c>
      <c r="S189" s="3">
        <v>0</v>
      </c>
      <c r="T189" s="4">
        <f>Table39[[#This Row],[RN DON Hours Contract]]/Table39[[#This Row],[RN DON Hours]]</f>
        <v>0</v>
      </c>
      <c r="U189" s="3">
        <f>SUM(Table39[[#This Row],[LPN Hours]], Table39[[#This Row],[LPN Admin Hours]])</f>
        <v>80.655555555555551</v>
      </c>
      <c r="V189" s="3">
        <f>Table39[[#This Row],[LPN Hours Contract]]+Table39[[#This Row],[LPN Admin Hours Contract]]</f>
        <v>0</v>
      </c>
      <c r="W189" s="4">
        <f t="shared" si="10"/>
        <v>0</v>
      </c>
      <c r="X189" s="3">
        <v>69.319444444444443</v>
      </c>
      <c r="Y189" s="3">
        <v>0</v>
      </c>
      <c r="Z189" s="4">
        <f>Table39[[#This Row],[LPN Hours Contract]]/Table39[[#This Row],[LPN Hours]]</f>
        <v>0</v>
      </c>
      <c r="AA189" s="3">
        <v>11.33611111111111</v>
      </c>
      <c r="AB189" s="3">
        <v>0</v>
      </c>
      <c r="AC189" s="4">
        <f>Table39[[#This Row],[LPN Admin Hours Contract]]/Table39[[#This Row],[LPN Admin Hours]]</f>
        <v>0</v>
      </c>
      <c r="AD189" s="3">
        <f>SUM(Table39[[#This Row],[CNA Hours]], Table39[[#This Row],[NA in Training Hours]], Table39[[#This Row],[Med Aide/Tech Hours]])</f>
        <v>198.15277777777777</v>
      </c>
      <c r="AE189" s="3">
        <f>SUM(Table39[[#This Row],[CNA Hours Contract]], Table39[[#This Row],[NA in Training Hours Contract]], Table39[[#This Row],[Med Aide/Tech Hours Contract]])</f>
        <v>0</v>
      </c>
      <c r="AF189" s="4">
        <f>Table39[[#This Row],[CNA/NA/Med Aide Contract Hours]]/Table39[[#This Row],[Total CNA, NA in Training, Med Aide/Tech Hours]]</f>
        <v>0</v>
      </c>
      <c r="AG189" s="3">
        <v>198.15277777777777</v>
      </c>
      <c r="AH189" s="3">
        <v>0</v>
      </c>
      <c r="AI189" s="4">
        <f>Table39[[#This Row],[CNA Hours Contract]]/Table39[[#This Row],[CNA Hours]]</f>
        <v>0</v>
      </c>
      <c r="AJ189" s="3">
        <v>0</v>
      </c>
      <c r="AK189" s="3">
        <v>0</v>
      </c>
      <c r="AL189" s="4">
        <v>0</v>
      </c>
      <c r="AM189" s="3">
        <v>0</v>
      </c>
      <c r="AN189" s="3">
        <v>0</v>
      </c>
      <c r="AO189" s="4">
        <v>0</v>
      </c>
      <c r="AP189" s="1" t="s">
        <v>187</v>
      </c>
      <c r="AQ189" s="1">
        <v>1</v>
      </c>
    </row>
    <row r="190" spans="1:43" x14ac:dyDescent="0.2">
      <c r="A190" s="1" t="s">
        <v>208</v>
      </c>
      <c r="B190" s="1" t="s">
        <v>396</v>
      </c>
      <c r="C190" s="1" t="s">
        <v>464</v>
      </c>
      <c r="D190" s="1" t="s">
        <v>517</v>
      </c>
      <c r="E190" s="3">
        <v>72.511111111111106</v>
      </c>
      <c r="F190" s="3">
        <f t="shared" si="8"/>
        <v>277.33588888888886</v>
      </c>
      <c r="G190" s="3">
        <f>SUM(Table39[[#This Row],[RN Hours Contract (W/ Admin, DON)]], Table39[[#This Row],[LPN Contract Hours (w/ Admin)]], Table39[[#This Row],[CNA/NA/Med Aide Contract Hours]])</f>
        <v>12.701666666666668</v>
      </c>
      <c r="H190" s="4">
        <f>Table39[[#This Row],[Total Contract Hours]]/Table39[[#This Row],[Total Hours Nurse Staffing]]</f>
        <v>4.579885682143154E-2</v>
      </c>
      <c r="I190" s="3">
        <f>SUM(Table39[[#This Row],[RN Hours]], Table39[[#This Row],[RN Admin Hours]], Table39[[#This Row],[RN DON Hours]])</f>
        <v>57.01477777777778</v>
      </c>
      <c r="J190" s="3">
        <f t="shared" si="9"/>
        <v>0</v>
      </c>
      <c r="K190" s="4">
        <f>Table39[[#This Row],[RN Hours Contract (W/ Admin, DON)]]/Table39[[#This Row],[RN Hours (w/ Admin, DON)]]</f>
        <v>0</v>
      </c>
      <c r="L190" s="3">
        <v>19.611111111111111</v>
      </c>
      <c r="M190" s="3">
        <v>0</v>
      </c>
      <c r="N190" s="4">
        <f>Table39[[#This Row],[RN Hours Contract]]/Table39[[#This Row],[RN Hours]]</f>
        <v>0</v>
      </c>
      <c r="O190" s="3">
        <v>32.13144444444444</v>
      </c>
      <c r="P190" s="3">
        <v>0</v>
      </c>
      <c r="Q190" s="4">
        <f>Table39[[#This Row],[RN Admin Hours Contract]]/Table39[[#This Row],[RN Admin Hours]]</f>
        <v>0</v>
      </c>
      <c r="R190" s="3">
        <v>5.2722222222222221</v>
      </c>
      <c r="S190" s="3">
        <v>0</v>
      </c>
      <c r="T190" s="4">
        <f>Table39[[#This Row],[RN DON Hours Contract]]/Table39[[#This Row],[RN DON Hours]]</f>
        <v>0</v>
      </c>
      <c r="U190" s="3">
        <f>SUM(Table39[[#This Row],[LPN Hours]], Table39[[#This Row],[LPN Admin Hours]])</f>
        <v>59.138888888888886</v>
      </c>
      <c r="V190" s="3">
        <f>Table39[[#This Row],[LPN Hours Contract]]+Table39[[#This Row],[LPN Admin Hours Contract]]</f>
        <v>0.36944444444444446</v>
      </c>
      <c r="W190" s="4">
        <f t="shared" si="10"/>
        <v>6.2470643494598414E-3</v>
      </c>
      <c r="X190" s="3">
        <v>59.138888888888886</v>
      </c>
      <c r="Y190" s="3">
        <v>0.36944444444444446</v>
      </c>
      <c r="Z190" s="4">
        <f>Table39[[#This Row],[LPN Hours Contract]]/Table39[[#This Row],[LPN Hours]]</f>
        <v>6.2470643494598414E-3</v>
      </c>
      <c r="AA190" s="3">
        <v>0</v>
      </c>
      <c r="AB190" s="3">
        <v>0</v>
      </c>
      <c r="AC190" s="4">
        <v>0</v>
      </c>
      <c r="AD190" s="3">
        <f>SUM(Table39[[#This Row],[CNA Hours]], Table39[[#This Row],[NA in Training Hours]], Table39[[#This Row],[Med Aide/Tech Hours]])</f>
        <v>161.18222222222221</v>
      </c>
      <c r="AE190" s="3">
        <f>SUM(Table39[[#This Row],[CNA Hours Contract]], Table39[[#This Row],[NA in Training Hours Contract]], Table39[[#This Row],[Med Aide/Tech Hours Contract]])</f>
        <v>12.332222222222223</v>
      </c>
      <c r="AF190" s="4">
        <f>Table39[[#This Row],[CNA/NA/Med Aide Contract Hours]]/Table39[[#This Row],[Total CNA, NA in Training, Med Aide/Tech Hours]]</f>
        <v>7.6511057188551265E-2</v>
      </c>
      <c r="AG190" s="3">
        <v>161.18222222222221</v>
      </c>
      <c r="AH190" s="3">
        <v>12.332222222222223</v>
      </c>
      <c r="AI190" s="4">
        <f>Table39[[#This Row],[CNA Hours Contract]]/Table39[[#This Row],[CNA Hours]]</f>
        <v>7.6511057188551265E-2</v>
      </c>
      <c r="AJ190" s="3">
        <v>0</v>
      </c>
      <c r="AK190" s="3">
        <v>0</v>
      </c>
      <c r="AL190" s="4">
        <v>0</v>
      </c>
      <c r="AM190" s="3">
        <v>0</v>
      </c>
      <c r="AN190" s="3">
        <v>0</v>
      </c>
      <c r="AO190" s="4">
        <v>0</v>
      </c>
      <c r="AP190" s="1" t="s">
        <v>188</v>
      </c>
      <c r="AQ190" s="1">
        <v>1</v>
      </c>
    </row>
    <row r="191" spans="1:43" x14ac:dyDescent="0.2">
      <c r="A191" s="1" t="s">
        <v>208</v>
      </c>
      <c r="B191" s="1" t="s">
        <v>397</v>
      </c>
      <c r="C191" s="1" t="s">
        <v>460</v>
      </c>
      <c r="D191" s="1" t="s">
        <v>522</v>
      </c>
      <c r="E191" s="3">
        <v>113.57777777777778</v>
      </c>
      <c r="F191" s="3">
        <f t="shared" si="8"/>
        <v>445.8124444444444</v>
      </c>
      <c r="G191" s="3">
        <f>SUM(Table39[[#This Row],[RN Hours Contract (W/ Admin, DON)]], Table39[[#This Row],[LPN Contract Hours (w/ Admin)]], Table39[[#This Row],[CNA/NA/Med Aide Contract Hours]])</f>
        <v>0</v>
      </c>
      <c r="H191" s="4">
        <f>Table39[[#This Row],[Total Contract Hours]]/Table39[[#This Row],[Total Hours Nurse Staffing]]</f>
        <v>0</v>
      </c>
      <c r="I191" s="3">
        <f>SUM(Table39[[#This Row],[RN Hours]], Table39[[#This Row],[RN Admin Hours]], Table39[[#This Row],[RN DON Hours]])</f>
        <v>92.3641111111111</v>
      </c>
      <c r="J191" s="3">
        <f t="shared" si="9"/>
        <v>0</v>
      </c>
      <c r="K191" s="4">
        <f>Table39[[#This Row],[RN Hours Contract (W/ Admin, DON)]]/Table39[[#This Row],[RN Hours (w/ Admin, DON)]]</f>
        <v>0</v>
      </c>
      <c r="L191" s="3">
        <v>63.988888888888887</v>
      </c>
      <c r="M191" s="3">
        <v>0</v>
      </c>
      <c r="N191" s="4">
        <f>Table39[[#This Row],[RN Hours Contract]]/Table39[[#This Row],[RN Hours]]</f>
        <v>0</v>
      </c>
      <c r="O191" s="3">
        <v>23.580777777777776</v>
      </c>
      <c r="P191" s="3">
        <v>0</v>
      </c>
      <c r="Q191" s="4">
        <f>Table39[[#This Row],[RN Admin Hours Contract]]/Table39[[#This Row],[RN Admin Hours]]</f>
        <v>0</v>
      </c>
      <c r="R191" s="3">
        <v>4.7944444444444443</v>
      </c>
      <c r="S191" s="3">
        <v>0</v>
      </c>
      <c r="T191" s="4">
        <f>Table39[[#This Row],[RN DON Hours Contract]]/Table39[[#This Row],[RN DON Hours]]</f>
        <v>0</v>
      </c>
      <c r="U191" s="3">
        <f>SUM(Table39[[#This Row],[LPN Hours]], Table39[[#This Row],[LPN Admin Hours]])</f>
        <v>106.11388888888888</v>
      </c>
      <c r="V191" s="3">
        <f>Table39[[#This Row],[LPN Hours Contract]]+Table39[[#This Row],[LPN Admin Hours Contract]]</f>
        <v>0</v>
      </c>
      <c r="W191" s="4">
        <f t="shared" si="10"/>
        <v>0</v>
      </c>
      <c r="X191" s="3">
        <v>102.33055555555555</v>
      </c>
      <c r="Y191" s="3">
        <v>0</v>
      </c>
      <c r="Z191" s="4">
        <f>Table39[[#This Row],[LPN Hours Contract]]/Table39[[#This Row],[LPN Hours]]</f>
        <v>0</v>
      </c>
      <c r="AA191" s="3">
        <v>3.7833333333333332</v>
      </c>
      <c r="AB191" s="3">
        <v>0</v>
      </c>
      <c r="AC191" s="4">
        <f>Table39[[#This Row],[LPN Admin Hours Contract]]/Table39[[#This Row],[LPN Admin Hours]]</f>
        <v>0</v>
      </c>
      <c r="AD191" s="3">
        <f>SUM(Table39[[#This Row],[CNA Hours]], Table39[[#This Row],[NA in Training Hours]], Table39[[#This Row],[Med Aide/Tech Hours]])</f>
        <v>247.33444444444442</v>
      </c>
      <c r="AE191" s="3">
        <f>SUM(Table39[[#This Row],[CNA Hours Contract]], Table39[[#This Row],[NA in Training Hours Contract]], Table39[[#This Row],[Med Aide/Tech Hours Contract]])</f>
        <v>0</v>
      </c>
      <c r="AF191" s="4">
        <f>Table39[[#This Row],[CNA/NA/Med Aide Contract Hours]]/Table39[[#This Row],[Total CNA, NA in Training, Med Aide/Tech Hours]]</f>
        <v>0</v>
      </c>
      <c r="AG191" s="3">
        <v>247.33444444444442</v>
      </c>
      <c r="AH191" s="3">
        <v>0</v>
      </c>
      <c r="AI191" s="4">
        <f>Table39[[#This Row],[CNA Hours Contract]]/Table39[[#This Row],[CNA Hours]]</f>
        <v>0</v>
      </c>
      <c r="AJ191" s="3">
        <v>0</v>
      </c>
      <c r="AK191" s="3">
        <v>0</v>
      </c>
      <c r="AL191" s="4">
        <v>0</v>
      </c>
      <c r="AM191" s="3">
        <v>0</v>
      </c>
      <c r="AN191" s="3">
        <v>0</v>
      </c>
      <c r="AO191" s="4">
        <v>0</v>
      </c>
      <c r="AP191" s="1" t="s">
        <v>189</v>
      </c>
      <c r="AQ191" s="1">
        <v>1</v>
      </c>
    </row>
    <row r="192" spans="1:43" x14ac:dyDescent="0.2">
      <c r="A192" s="1" t="s">
        <v>208</v>
      </c>
      <c r="B192" s="1" t="s">
        <v>398</v>
      </c>
      <c r="C192" s="1" t="s">
        <v>444</v>
      </c>
      <c r="D192" s="1" t="s">
        <v>518</v>
      </c>
      <c r="E192" s="3">
        <v>73.333333333333329</v>
      </c>
      <c r="F192" s="3">
        <f t="shared" si="8"/>
        <v>275.29444444444448</v>
      </c>
      <c r="G192" s="3">
        <f>SUM(Table39[[#This Row],[RN Hours Contract (W/ Admin, DON)]], Table39[[#This Row],[LPN Contract Hours (w/ Admin)]], Table39[[#This Row],[CNA/NA/Med Aide Contract Hours]])</f>
        <v>10.388888888888889</v>
      </c>
      <c r="H192" s="4">
        <f>Table39[[#This Row],[Total Contract Hours]]/Table39[[#This Row],[Total Hours Nurse Staffing]]</f>
        <v>3.7737372106633298E-2</v>
      </c>
      <c r="I192" s="3">
        <f>SUM(Table39[[#This Row],[RN Hours]], Table39[[#This Row],[RN Admin Hours]], Table39[[#This Row],[RN DON Hours]])</f>
        <v>39.630555555555553</v>
      </c>
      <c r="J192" s="3">
        <f t="shared" si="9"/>
        <v>9.5277777777777786</v>
      </c>
      <c r="K192" s="4">
        <f>Table39[[#This Row],[RN Hours Contract (W/ Admin, DON)]]/Table39[[#This Row],[RN Hours (w/ Admin, DON)]]</f>
        <v>0.2404149435760847</v>
      </c>
      <c r="L192" s="3">
        <v>10.469444444444445</v>
      </c>
      <c r="M192" s="3">
        <v>0</v>
      </c>
      <c r="N192" s="4">
        <f>Table39[[#This Row],[RN Hours Contract]]/Table39[[#This Row],[RN Hours]]</f>
        <v>0</v>
      </c>
      <c r="O192" s="3">
        <v>23.65</v>
      </c>
      <c r="P192" s="3">
        <v>9.5277777777777786</v>
      </c>
      <c r="Q192" s="4">
        <f>Table39[[#This Row],[RN Admin Hours Contract]]/Table39[[#This Row],[RN Admin Hours]]</f>
        <v>0.40286586798214713</v>
      </c>
      <c r="R192" s="3">
        <v>5.5111111111111111</v>
      </c>
      <c r="S192" s="3">
        <v>0</v>
      </c>
      <c r="T192" s="4">
        <f>Table39[[#This Row],[RN DON Hours Contract]]/Table39[[#This Row],[RN DON Hours]]</f>
        <v>0</v>
      </c>
      <c r="U192" s="3">
        <f>SUM(Table39[[#This Row],[LPN Hours]], Table39[[#This Row],[LPN Admin Hours]])</f>
        <v>75.827777777777783</v>
      </c>
      <c r="V192" s="3">
        <f>Table39[[#This Row],[LPN Hours Contract]]+Table39[[#This Row],[LPN Admin Hours Contract]]</f>
        <v>0.86111111111111116</v>
      </c>
      <c r="W192" s="4">
        <f t="shared" si="10"/>
        <v>1.1356143307201992E-2</v>
      </c>
      <c r="X192" s="3">
        <v>70.891666666666666</v>
      </c>
      <c r="Y192" s="3">
        <v>0.86111111111111116</v>
      </c>
      <c r="Z192" s="4">
        <f>Table39[[#This Row],[LPN Hours Contract]]/Table39[[#This Row],[LPN Hours]]</f>
        <v>1.214685944908115E-2</v>
      </c>
      <c r="AA192" s="3">
        <v>4.9361111111111109</v>
      </c>
      <c r="AB192" s="3">
        <v>0</v>
      </c>
      <c r="AC192" s="4">
        <f>Table39[[#This Row],[LPN Admin Hours Contract]]/Table39[[#This Row],[LPN Admin Hours]]</f>
        <v>0</v>
      </c>
      <c r="AD192" s="3">
        <f>SUM(Table39[[#This Row],[CNA Hours]], Table39[[#This Row],[NA in Training Hours]], Table39[[#This Row],[Med Aide/Tech Hours]])</f>
        <v>159.83611111111111</v>
      </c>
      <c r="AE192" s="3">
        <f>SUM(Table39[[#This Row],[CNA Hours Contract]], Table39[[#This Row],[NA in Training Hours Contract]], Table39[[#This Row],[Med Aide/Tech Hours Contract]])</f>
        <v>0</v>
      </c>
      <c r="AF192" s="4">
        <f>Table39[[#This Row],[CNA/NA/Med Aide Contract Hours]]/Table39[[#This Row],[Total CNA, NA in Training, Med Aide/Tech Hours]]</f>
        <v>0</v>
      </c>
      <c r="AG192" s="3">
        <v>159.83611111111111</v>
      </c>
      <c r="AH192" s="3">
        <v>0</v>
      </c>
      <c r="AI192" s="4">
        <f>Table39[[#This Row],[CNA Hours Contract]]/Table39[[#This Row],[CNA Hours]]</f>
        <v>0</v>
      </c>
      <c r="AJ192" s="3">
        <v>0</v>
      </c>
      <c r="AK192" s="3">
        <v>0</v>
      </c>
      <c r="AL192" s="4">
        <v>0</v>
      </c>
      <c r="AM192" s="3">
        <v>0</v>
      </c>
      <c r="AN192" s="3">
        <v>0</v>
      </c>
      <c r="AO192" s="4">
        <v>0</v>
      </c>
      <c r="AP192" s="1" t="s">
        <v>190</v>
      </c>
      <c r="AQ192" s="1">
        <v>1</v>
      </c>
    </row>
    <row r="193" spans="1:43" x14ac:dyDescent="0.2">
      <c r="A193" s="1" t="s">
        <v>208</v>
      </c>
      <c r="B193" s="1" t="s">
        <v>399</v>
      </c>
      <c r="C193" s="1" t="s">
        <v>475</v>
      </c>
      <c r="D193" s="1" t="s">
        <v>517</v>
      </c>
      <c r="E193" s="3">
        <v>82.933333333333337</v>
      </c>
      <c r="F193" s="3">
        <f t="shared" si="8"/>
        <v>326.92566666666664</v>
      </c>
      <c r="G193" s="3">
        <f>SUM(Table39[[#This Row],[RN Hours Contract (W/ Admin, DON)]], Table39[[#This Row],[LPN Contract Hours (w/ Admin)]], Table39[[#This Row],[CNA/NA/Med Aide Contract Hours]])</f>
        <v>49.661111111111111</v>
      </c>
      <c r="H193" s="4">
        <f>Table39[[#This Row],[Total Contract Hours]]/Table39[[#This Row],[Total Hours Nurse Staffing]]</f>
        <v>0.15190337185041386</v>
      </c>
      <c r="I193" s="3">
        <f>SUM(Table39[[#This Row],[RN Hours]], Table39[[#This Row],[RN Admin Hours]], Table39[[#This Row],[RN DON Hours]])</f>
        <v>45.167111111111112</v>
      </c>
      <c r="J193" s="3">
        <f t="shared" si="9"/>
        <v>1.338888888888889</v>
      </c>
      <c r="K193" s="4">
        <f>Table39[[#This Row],[RN Hours Contract (W/ Admin, DON)]]/Table39[[#This Row],[RN Hours (w/ Admin, DON)]]</f>
        <v>2.9643004742880761E-2</v>
      </c>
      <c r="L193" s="3">
        <v>35.797666666666665</v>
      </c>
      <c r="M193" s="3">
        <v>0.57222222222222219</v>
      </c>
      <c r="N193" s="4">
        <f>Table39[[#This Row],[RN Hours Contract]]/Table39[[#This Row],[RN Hours]]</f>
        <v>1.5984902802479366E-2</v>
      </c>
      <c r="O193" s="3">
        <v>9.3694444444444436</v>
      </c>
      <c r="P193" s="3">
        <v>0.76666666666666672</v>
      </c>
      <c r="Q193" s="4">
        <f>Table39[[#This Row],[RN Admin Hours Contract]]/Table39[[#This Row],[RN Admin Hours]]</f>
        <v>8.182626741772904E-2</v>
      </c>
      <c r="R193" s="3">
        <v>0</v>
      </c>
      <c r="S193" s="3">
        <v>0</v>
      </c>
      <c r="T193" s="4">
        <v>0</v>
      </c>
      <c r="U193" s="3">
        <f>SUM(Table39[[#This Row],[LPN Hours]], Table39[[#This Row],[LPN Admin Hours]])</f>
        <v>68.527777777777786</v>
      </c>
      <c r="V193" s="3">
        <f>Table39[[#This Row],[LPN Hours Contract]]+Table39[[#This Row],[LPN Admin Hours Contract]]</f>
        <v>0</v>
      </c>
      <c r="W193" s="4">
        <f t="shared" si="10"/>
        <v>0</v>
      </c>
      <c r="X193" s="3">
        <v>62.886111111111113</v>
      </c>
      <c r="Y193" s="3">
        <v>0</v>
      </c>
      <c r="Z193" s="4">
        <f>Table39[[#This Row],[LPN Hours Contract]]/Table39[[#This Row],[LPN Hours]]</f>
        <v>0</v>
      </c>
      <c r="AA193" s="3">
        <v>5.6416666666666666</v>
      </c>
      <c r="AB193" s="3">
        <v>0</v>
      </c>
      <c r="AC193" s="4">
        <f>Table39[[#This Row],[LPN Admin Hours Contract]]/Table39[[#This Row],[LPN Admin Hours]]</f>
        <v>0</v>
      </c>
      <c r="AD193" s="3">
        <f>SUM(Table39[[#This Row],[CNA Hours]], Table39[[#This Row],[NA in Training Hours]], Table39[[#This Row],[Med Aide/Tech Hours]])</f>
        <v>213.23077777777777</v>
      </c>
      <c r="AE193" s="3">
        <f>SUM(Table39[[#This Row],[CNA Hours Contract]], Table39[[#This Row],[NA in Training Hours Contract]], Table39[[#This Row],[Med Aide/Tech Hours Contract]])</f>
        <v>48.322222222222223</v>
      </c>
      <c r="AF193" s="4">
        <f>Table39[[#This Row],[CNA/NA/Med Aide Contract Hours]]/Table39[[#This Row],[Total CNA, NA in Training, Med Aide/Tech Hours]]</f>
        <v>0.22661935920236656</v>
      </c>
      <c r="AG193" s="3">
        <v>213.23077777777777</v>
      </c>
      <c r="AH193" s="3">
        <v>48.322222222222223</v>
      </c>
      <c r="AI193" s="4">
        <f>Table39[[#This Row],[CNA Hours Contract]]/Table39[[#This Row],[CNA Hours]]</f>
        <v>0.22661935920236656</v>
      </c>
      <c r="AJ193" s="3">
        <v>0</v>
      </c>
      <c r="AK193" s="3">
        <v>0</v>
      </c>
      <c r="AL193" s="4">
        <v>0</v>
      </c>
      <c r="AM193" s="3">
        <v>0</v>
      </c>
      <c r="AN193" s="3">
        <v>0</v>
      </c>
      <c r="AO193" s="4">
        <v>0</v>
      </c>
      <c r="AP193" s="1" t="s">
        <v>191</v>
      </c>
      <c r="AQ193" s="1">
        <v>1</v>
      </c>
    </row>
    <row r="194" spans="1:43" x14ac:dyDescent="0.2">
      <c r="A194" s="1" t="s">
        <v>208</v>
      </c>
      <c r="B194" s="1" t="s">
        <v>400</v>
      </c>
      <c r="C194" s="1" t="s">
        <v>503</v>
      </c>
      <c r="D194" s="1" t="s">
        <v>517</v>
      </c>
      <c r="E194" s="3">
        <v>121.03333333333333</v>
      </c>
      <c r="F194" s="3">
        <f t="shared" si="8"/>
        <v>396.0888888888889</v>
      </c>
      <c r="G194" s="3">
        <f>SUM(Table39[[#This Row],[RN Hours Contract (W/ Admin, DON)]], Table39[[#This Row],[LPN Contract Hours (w/ Admin)]], Table39[[#This Row],[CNA/NA/Med Aide Contract Hours]])</f>
        <v>0</v>
      </c>
      <c r="H194" s="4">
        <f>Table39[[#This Row],[Total Contract Hours]]/Table39[[#This Row],[Total Hours Nurse Staffing]]</f>
        <v>0</v>
      </c>
      <c r="I194" s="3">
        <f>SUM(Table39[[#This Row],[RN Hours]], Table39[[#This Row],[RN Admin Hours]], Table39[[#This Row],[RN DON Hours]])</f>
        <v>49.924999999999997</v>
      </c>
      <c r="J194" s="3">
        <f t="shared" si="9"/>
        <v>0</v>
      </c>
      <c r="K194" s="4">
        <f>Table39[[#This Row],[RN Hours Contract (W/ Admin, DON)]]/Table39[[#This Row],[RN Hours (w/ Admin, DON)]]</f>
        <v>0</v>
      </c>
      <c r="L194" s="3">
        <v>9.7833333333333332</v>
      </c>
      <c r="M194" s="3">
        <v>0</v>
      </c>
      <c r="N194" s="4">
        <f>Table39[[#This Row],[RN Hours Contract]]/Table39[[#This Row],[RN Hours]]</f>
        <v>0</v>
      </c>
      <c r="O194" s="3">
        <v>35.950000000000003</v>
      </c>
      <c r="P194" s="3">
        <v>0</v>
      </c>
      <c r="Q194" s="4">
        <f>Table39[[#This Row],[RN Admin Hours Contract]]/Table39[[#This Row],[RN Admin Hours]]</f>
        <v>0</v>
      </c>
      <c r="R194" s="3">
        <v>4.1916666666666664</v>
      </c>
      <c r="S194" s="3">
        <v>0</v>
      </c>
      <c r="T194" s="4">
        <f>Table39[[#This Row],[RN DON Hours Contract]]/Table39[[#This Row],[RN DON Hours]]</f>
        <v>0</v>
      </c>
      <c r="U194" s="3">
        <f>SUM(Table39[[#This Row],[LPN Hours]], Table39[[#This Row],[LPN Admin Hours]])</f>
        <v>119.82777777777778</v>
      </c>
      <c r="V194" s="3">
        <f>Table39[[#This Row],[LPN Hours Contract]]+Table39[[#This Row],[LPN Admin Hours Contract]]</f>
        <v>0</v>
      </c>
      <c r="W194" s="4">
        <f t="shared" si="10"/>
        <v>0</v>
      </c>
      <c r="X194" s="3">
        <v>119.82777777777778</v>
      </c>
      <c r="Y194" s="3">
        <v>0</v>
      </c>
      <c r="Z194" s="4">
        <f>Table39[[#This Row],[LPN Hours Contract]]/Table39[[#This Row],[LPN Hours]]</f>
        <v>0</v>
      </c>
      <c r="AA194" s="3">
        <v>0</v>
      </c>
      <c r="AB194" s="3">
        <v>0</v>
      </c>
      <c r="AC194" s="4">
        <v>0</v>
      </c>
      <c r="AD194" s="3">
        <f>SUM(Table39[[#This Row],[CNA Hours]], Table39[[#This Row],[NA in Training Hours]], Table39[[#This Row],[Med Aide/Tech Hours]])</f>
        <v>226.33611111111111</v>
      </c>
      <c r="AE194" s="3">
        <f>SUM(Table39[[#This Row],[CNA Hours Contract]], Table39[[#This Row],[NA in Training Hours Contract]], Table39[[#This Row],[Med Aide/Tech Hours Contract]])</f>
        <v>0</v>
      </c>
      <c r="AF194" s="4">
        <f>Table39[[#This Row],[CNA/NA/Med Aide Contract Hours]]/Table39[[#This Row],[Total CNA, NA in Training, Med Aide/Tech Hours]]</f>
        <v>0</v>
      </c>
      <c r="AG194" s="3">
        <v>226.33611111111111</v>
      </c>
      <c r="AH194" s="3">
        <v>0</v>
      </c>
      <c r="AI194" s="4">
        <f>Table39[[#This Row],[CNA Hours Contract]]/Table39[[#This Row],[CNA Hours]]</f>
        <v>0</v>
      </c>
      <c r="AJ194" s="3">
        <v>0</v>
      </c>
      <c r="AK194" s="3">
        <v>0</v>
      </c>
      <c r="AL194" s="4">
        <v>0</v>
      </c>
      <c r="AM194" s="3">
        <v>0</v>
      </c>
      <c r="AN194" s="3">
        <v>0</v>
      </c>
      <c r="AO194" s="4">
        <v>0</v>
      </c>
      <c r="AP194" s="1" t="s">
        <v>192</v>
      </c>
      <c r="AQ194" s="1">
        <v>1</v>
      </c>
    </row>
    <row r="195" spans="1:43" x14ac:dyDescent="0.2">
      <c r="A195" s="1" t="s">
        <v>208</v>
      </c>
      <c r="B195" s="1" t="s">
        <v>401</v>
      </c>
      <c r="C195" s="1" t="s">
        <v>435</v>
      </c>
      <c r="D195" s="1" t="s">
        <v>516</v>
      </c>
      <c r="E195" s="3">
        <v>30.455555555555556</v>
      </c>
      <c r="F195" s="3">
        <f t="shared" si="8"/>
        <v>182.20266666666666</v>
      </c>
      <c r="G195" s="3">
        <f>SUM(Table39[[#This Row],[RN Hours Contract (W/ Admin, DON)]], Table39[[#This Row],[LPN Contract Hours (w/ Admin)]], Table39[[#This Row],[CNA/NA/Med Aide Contract Hours]])</f>
        <v>0</v>
      </c>
      <c r="H195" s="4">
        <f>Table39[[#This Row],[Total Contract Hours]]/Table39[[#This Row],[Total Hours Nurse Staffing]]</f>
        <v>0</v>
      </c>
      <c r="I195" s="3">
        <f>SUM(Table39[[#This Row],[RN Hours]], Table39[[#This Row],[RN Admin Hours]], Table39[[#This Row],[RN DON Hours]])</f>
        <v>43.490333333333332</v>
      </c>
      <c r="J195" s="3">
        <f t="shared" si="9"/>
        <v>0</v>
      </c>
      <c r="K195" s="4">
        <f>Table39[[#This Row],[RN Hours Contract (W/ Admin, DON)]]/Table39[[#This Row],[RN Hours (w/ Admin, DON)]]</f>
        <v>0</v>
      </c>
      <c r="L195" s="3">
        <v>29.419222222222224</v>
      </c>
      <c r="M195" s="3">
        <v>0</v>
      </c>
      <c r="N195" s="4">
        <f>Table39[[#This Row],[RN Hours Contract]]/Table39[[#This Row],[RN Hours]]</f>
        <v>0</v>
      </c>
      <c r="O195" s="3">
        <v>9.4044444444444437</v>
      </c>
      <c r="P195" s="3">
        <v>0</v>
      </c>
      <c r="Q195" s="4">
        <f>Table39[[#This Row],[RN Admin Hours Contract]]/Table39[[#This Row],[RN Admin Hours]]</f>
        <v>0</v>
      </c>
      <c r="R195" s="3">
        <v>4.666666666666667</v>
      </c>
      <c r="S195" s="3">
        <v>0</v>
      </c>
      <c r="T195" s="4">
        <f>Table39[[#This Row],[RN DON Hours Contract]]/Table39[[#This Row],[RN DON Hours]]</f>
        <v>0</v>
      </c>
      <c r="U195" s="3">
        <f>SUM(Table39[[#This Row],[LPN Hours]], Table39[[#This Row],[LPN Admin Hours]])</f>
        <v>45.028333333333329</v>
      </c>
      <c r="V195" s="3">
        <f>Table39[[#This Row],[LPN Hours Contract]]+Table39[[#This Row],[LPN Admin Hours Contract]]</f>
        <v>0</v>
      </c>
      <c r="W195" s="4">
        <f t="shared" si="10"/>
        <v>0</v>
      </c>
      <c r="X195" s="3">
        <v>39.788111111111107</v>
      </c>
      <c r="Y195" s="3">
        <v>0</v>
      </c>
      <c r="Z195" s="4">
        <f>Table39[[#This Row],[LPN Hours Contract]]/Table39[[#This Row],[LPN Hours]]</f>
        <v>0</v>
      </c>
      <c r="AA195" s="3">
        <v>5.240222222222223</v>
      </c>
      <c r="AB195" s="3">
        <v>0</v>
      </c>
      <c r="AC195" s="4">
        <f>Table39[[#This Row],[LPN Admin Hours Contract]]/Table39[[#This Row],[LPN Admin Hours]]</f>
        <v>0</v>
      </c>
      <c r="AD195" s="3">
        <f>SUM(Table39[[#This Row],[CNA Hours]], Table39[[#This Row],[NA in Training Hours]], Table39[[#This Row],[Med Aide/Tech Hours]])</f>
        <v>93.683999999999997</v>
      </c>
      <c r="AE195" s="3">
        <f>SUM(Table39[[#This Row],[CNA Hours Contract]], Table39[[#This Row],[NA in Training Hours Contract]], Table39[[#This Row],[Med Aide/Tech Hours Contract]])</f>
        <v>0</v>
      </c>
      <c r="AF195" s="4">
        <f>Table39[[#This Row],[CNA/NA/Med Aide Contract Hours]]/Table39[[#This Row],[Total CNA, NA in Training, Med Aide/Tech Hours]]</f>
        <v>0</v>
      </c>
      <c r="AG195" s="3">
        <v>93.683999999999997</v>
      </c>
      <c r="AH195" s="3">
        <v>0</v>
      </c>
      <c r="AI195" s="4">
        <f>Table39[[#This Row],[CNA Hours Contract]]/Table39[[#This Row],[CNA Hours]]</f>
        <v>0</v>
      </c>
      <c r="AJ195" s="3">
        <v>0</v>
      </c>
      <c r="AK195" s="3">
        <v>0</v>
      </c>
      <c r="AL195" s="4">
        <v>0</v>
      </c>
      <c r="AM195" s="3">
        <v>0</v>
      </c>
      <c r="AN195" s="3">
        <v>0</v>
      </c>
      <c r="AO195" s="4">
        <v>0</v>
      </c>
      <c r="AP195" s="1" t="s">
        <v>193</v>
      </c>
      <c r="AQ195" s="1">
        <v>1</v>
      </c>
    </row>
    <row r="196" spans="1:43" x14ac:dyDescent="0.2">
      <c r="A196" s="1" t="s">
        <v>208</v>
      </c>
      <c r="B196" s="1" t="s">
        <v>402</v>
      </c>
      <c r="C196" s="1" t="s">
        <v>511</v>
      </c>
      <c r="D196" s="1" t="s">
        <v>520</v>
      </c>
      <c r="E196" s="3">
        <v>124.81111111111112</v>
      </c>
      <c r="F196" s="3">
        <f t="shared" si="8"/>
        <v>537.16477777777777</v>
      </c>
      <c r="G196" s="3">
        <f>SUM(Table39[[#This Row],[RN Hours Contract (W/ Admin, DON)]], Table39[[#This Row],[LPN Contract Hours (w/ Admin)]], Table39[[#This Row],[CNA/NA/Med Aide Contract Hours]])</f>
        <v>0.72222222222222221</v>
      </c>
      <c r="H196" s="4">
        <f>Table39[[#This Row],[Total Contract Hours]]/Table39[[#This Row],[Total Hours Nurse Staffing]]</f>
        <v>1.3445077788048897E-3</v>
      </c>
      <c r="I196" s="3">
        <f>SUM(Table39[[#This Row],[RN Hours]], Table39[[#This Row],[RN Admin Hours]], Table39[[#This Row],[RN DON Hours]])</f>
        <v>90.13122222222222</v>
      </c>
      <c r="J196" s="3">
        <f t="shared" si="9"/>
        <v>0.72222222222222221</v>
      </c>
      <c r="K196" s="4">
        <f>Table39[[#This Row],[RN Hours Contract (W/ Admin, DON)]]/Table39[[#This Row],[RN Hours (w/ Admin, DON)]]</f>
        <v>8.0130081942254572E-3</v>
      </c>
      <c r="L196" s="3">
        <v>34.270111111111113</v>
      </c>
      <c r="M196" s="3">
        <v>0</v>
      </c>
      <c r="N196" s="4">
        <f>Table39[[#This Row],[RN Hours Contract]]/Table39[[#This Row],[RN Hours]]</f>
        <v>0</v>
      </c>
      <c r="O196" s="3">
        <v>50.527777777777779</v>
      </c>
      <c r="P196" s="3">
        <v>0.72222222222222221</v>
      </c>
      <c r="Q196" s="4">
        <f>Table39[[#This Row],[RN Admin Hours Contract]]/Table39[[#This Row],[RN Admin Hours]]</f>
        <v>1.4293567894447499E-2</v>
      </c>
      <c r="R196" s="3">
        <v>5.333333333333333</v>
      </c>
      <c r="S196" s="3">
        <v>0</v>
      </c>
      <c r="T196" s="4">
        <f>Table39[[#This Row],[RN DON Hours Contract]]/Table39[[#This Row],[RN DON Hours]]</f>
        <v>0</v>
      </c>
      <c r="U196" s="3">
        <f>SUM(Table39[[#This Row],[LPN Hours]], Table39[[#This Row],[LPN Admin Hours]])</f>
        <v>107.90555555555555</v>
      </c>
      <c r="V196" s="3">
        <f>Table39[[#This Row],[LPN Hours Contract]]+Table39[[#This Row],[LPN Admin Hours Contract]]</f>
        <v>0</v>
      </c>
      <c r="W196" s="4">
        <f t="shared" si="10"/>
        <v>0</v>
      </c>
      <c r="X196" s="3">
        <v>107.90555555555555</v>
      </c>
      <c r="Y196" s="3">
        <v>0</v>
      </c>
      <c r="Z196" s="4">
        <f>Table39[[#This Row],[LPN Hours Contract]]/Table39[[#This Row],[LPN Hours]]</f>
        <v>0</v>
      </c>
      <c r="AA196" s="3">
        <v>0</v>
      </c>
      <c r="AB196" s="3">
        <v>0</v>
      </c>
      <c r="AC196" s="4">
        <v>0</v>
      </c>
      <c r="AD196" s="3">
        <f>SUM(Table39[[#This Row],[CNA Hours]], Table39[[#This Row],[NA in Training Hours]], Table39[[#This Row],[Med Aide/Tech Hours]])</f>
        <v>339.12799999999999</v>
      </c>
      <c r="AE196" s="3">
        <f>SUM(Table39[[#This Row],[CNA Hours Contract]], Table39[[#This Row],[NA in Training Hours Contract]], Table39[[#This Row],[Med Aide/Tech Hours Contract]])</f>
        <v>0</v>
      </c>
      <c r="AF196" s="4">
        <f>Table39[[#This Row],[CNA/NA/Med Aide Contract Hours]]/Table39[[#This Row],[Total CNA, NA in Training, Med Aide/Tech Hours]]</f>
        <v>0</v>
      </c>
      <c r="AG196" s="3">
        <v>339.12799999999999</v>
      </c>
      <c r="AH196" s="3">
        <v>0</v>
      </c>
      <c r="AI196" s="4">
        <f>Table39[[#This Row],[CNA Hours Contract]]/Table39[[#This Row],[CNA Hours]]</f>
        <v>0</v>
      </c>
      <c r="AJ196" s="3">
        <v>0</v>
      </c>
      <c r="AK196" s="3">
        <v>0</v>
      </c>
      <c r="AL196" s="4">
        <v>0</v>
      </c>
      <c r="AM196" s="3">
        <v>0</v>
      </c>
      <c r="AN196" s="3">
        <v>0</v>
      </c>
      <c r="AO196" s="4">
        <v>0</v>
      </c>
      <c r="AP196" s="1" t="s">
        <v>194</v>
      </c>
      <c r="AQ196" s="1">
        <v>1</v>
      </c>
    </row>
    <row r="197" spans="1:43" x14ac:dyDescent="0.2">
      <c r="A197" s="1" t="s">
        <v>208</v>
      </c>
      <c r="B197" s="1" t="s">
        <v>403</v>
      </c>
      <c r="C197" s="1" t="s">
        <v>512</v>
      </c>
      <c r="D197" s="1" t="s">
        <v>520</v>
      </c>
      <c r="E197" s="3">
        <v>70.044444444444451</v>
      </c>
      <c r="F197" s="3">
        <f t="shared" si="8"/>
        <v>269.10177777777778</v>
      </c>
      <c r="G197" s="3">
        <f>SUM(Table39[[#This Row],[RN Hours Contract (W/ Admin, DON)]], Table39[[#This Row],[LPN Contract Hours (w/ Admin)]], Table39[[#This Row],[CNA/NA/Med Aide Contract Hours]])</f>
        <v>37.708333333333329</v>
      </c>
      <c r="H197" s="4">
        <f>Table39[[#This Row],[Total Contract Hours]]/Table39[[#This Row],[Total Hours Nurse Staffing]]</f>
        <v>0.14012666004931632</v>
      </c>
      <c r="I197" s="3">
        <f>SUM(Table39[[#This Row],[RN Hours]], Table39[[#This Row],[RN Admin Hours]], Table39[[#This Row],[RN DON Hours]])</f>
        <v>45.902777777777771</v>
      </c>
      <c r="J197" s="3">
        <f t="shared" si="9"/>
        <v>3.5222222222222221</v>
      </c>
      <c r="K197" s="4">
        <f>Table39[[#This Row],[RN Hours Contract (W/ Admin, DON)]]/Table39[[#This Row],[RN Hours (w/ Admin, DON)]]</f>
        <v>7.6732223903177008E-2</v>
      </c>
      <c r="L197" s="3">
        <v>25.447222222222223</v>
      </c>
      <c r="M197" s="3">
        <v>3.5222222222222221</v>
      </c>
      <c r="N197" s="4">
        <f>Table39[[#This Row],[RN Hours Contract]]/Table39[[#This Row],[RN Hours]]</f>
        <v>0.13841283702652549</v>
      </c>
      <c r="O197" s="3">
        <v>14.477777777777778</v>
      </c>
      <c r="P197" s="3">
        <v>0</v>
      </c>
      <c r="Q197" s="4">
        <f>Table39[[#This Row],[RN Admin Hours Contract]]/Table39[[#This Row],[RN Admin Hours]]</f>
        <v>0</v>
      </c>
      <c r="R197" s="3">
        <v>5.9777777777777779</v>
      </c>
      <c r="S197" s="3">
        <v>0</v>
      </c>
      <c r="T197" s="4">
        <f>Table39[[#This Row],[RN DON Hours Contract]]/Table39[[#This Row],[RN DON Hours]]</f>
        <v>0</v>
      </c>
      <c r="U197" s="3">
        <f>SUM(Table39[[#This Row],[LPN Hours]], Table39[[#This Row],[LPN Admin Hours]])</f>
        <v>83.466666666666669</v>
      </c>
      <c r="V197" s="3">
        <f>Table39[[#This Row],[LPN Hours Contract]]+Table39[[#This Row],[LPN Admin Hours Contract]]</f>
        <v>16.083333333333332</v>
      </c>
      <c r="W197" s="4">
        <f t="shared" si="10"/>
        <v>0.19269169329073479</v>
      </c>
      <c r="X197" s="3">
        <v>78.575000000000003</v>
      </c>
      <c r="Y197" s="3">
        <v>16.083333333333332</v>
      </c>
      <c r="Z197" s="4">
        <f>Table39[[#This Row],[LPN Hours Contract]]/Table39[[#This Row],[LPN Hours]]</f>
        <v>0.20468766571216457</v>
      </c>
      <c r="AA197" s="3">
        <v>4.8916666666666666</v>
      </c>
      <c r="AB197" s="3">
        <v>0</v>
      </c>
      <c r="AC197" s="4">
        <f>Table39[[#This Row],[LPN Admin Hours Contract]]/Table39[[#This Row],[LPN Admin Hours]]</f>
        <v>0</v>
      </c>
      <c r="AD197" s="3">
        <f>SUM(Table39[[#This Row],[CNA Hours]], Table39[[#This Row],[NA in Training Hours]], Table39[[#This Row],[Med Aide/Tech Hours]])</f>
        <v>139.73233333333334</v>
      </c>
      <c r="AE197" s="3">
        <f>SUM(Table39[[#This Row],[CNA Hours Contract]], Table39[[#This Row],[NA in Training Hours Contract]], Table39[[#This Row],[Med Aide/Tech Hours Contract]])</f>
        <v>18.102777777777778</v>
      </c>
      <c r="AF197" s="4">
        <f>Table39[[#This Row],[CNA/NA/Med Aide Contract Hours]]/Table39[[#This Row],[Total CNA, NA in Training, Med Aide/Tech Hours]]</f>
        <v>0.12955324902929488</v>
      </c>
      <c r="AG197" s="3">
        <v>139.73233333333334</v>
      </c>
      <c r="AH197" s="3">
        <v>18.102777777777778</v>
      </c>
      <c r="AI197" s="4">
        <f>Table39[[#This Row],[CNA Hours Contract]]/Table39[[#This Row],[CNA Hours]]</f>
        <v>0.12955324902929488</v>
      </c>
      <c r="AJ197" s="3">
        <v>0</v>
      </c>
      <c r="AK197" s="3">
        <v>0</v>
      </c>
      <c r="AL197" s="4">
        <v>0</v>
      </c>
      <c r="AM197" s="3">
        <v>0</v>
      </c>
      <c r="AN197" s="3">
        <v>0</v>
      </c>
      <c r="AO197" s="4">
        <v>0</v>
      </c>
      <c r="AP197" s="1" t="s">
        <v>195</v>
      </c>
      <c r="AQ197" s="1">
        <v>1</v>
      </c>
    </row>
    <row r="198" spans="1:43" x14ac:dyDescent="0.2">
      <c r="A198" s="1" t="s">
        <v>208</v>
      </c>
      <c r="B198" s="1" t="s">
        <v>404</v>
      </c>
      <c r="C198" s="1" t="s">
        <v>513</v>
      </c>
      <c r="D198" s="1" t="s">
        <v>516</v>
      </c>
      <c r="E198" s="3">
        <v>43.488888888888887</v>
      </c>
      <c r="F198" s="3">
        <f t="shared" ref="F198:F209" si="11">SUM(I198,U198,AD198)</f>
        <v>236.5361111111111</v>
      </c>
      <c r="G198" s="3">
        <f>SUM(Table39[[#This Row],[RN Hours Contract (W/ Admin, DON)]], Table39[[#This Row],[LPN Contract Hours (w/ Admin)]], Table39[[#This Row],[CNA/NA/Med Aide Contract Hours]])</f>
        <v>9.4666666666666668</v>
      </c>
      <c r="H198" s="4">
        <f>Table39[[#This Row],[Total Contract Hours]]/Table39[[#This Row],[Total Hours Nurse Staffing]]</f>
        <v>4.0022077906826541E-2</v>
      </c>
      <c r="I198" s="3">
        <f>SUM(Table39[[#This Row],[RN Hours]], Table39[[#This Row],[RN Admin Hours]], Table39[[#This Row],[RN DON Hours]])</f>
        <v>58.286111111111111</v>
      </c>
      <c r="J198" s="3">
        <f t="shared" si="9"/>
        <v>0.93333333333333335</v>
      </c>
      <c r="K198" s="4">
        <f>Table39[[#This Row],[RN Hours Contract (W/ Admin, DON)]]/Table39[[#This Row],[RN Hours (w/ Admin, DON)]]</f>
        <v>1.6012962874708096E-2</v>
      </c>
      <c r="L198" s="3">
        <v>42.641666666666666</v>
      </c>
      <c r="M198" s="3">
        <v>0.93333333333333335</v>
      </c>
      <c r="N198" s="4">
        <f>Table39[[#This Row],[RN Hours Contract]]/Table39[[#This Row],[RN Hours]]</f>
        <v>2.188782489740082E-2</v>
      </c>
      <c r="O198" s="3">
        <v>10.222222222222221</v>
      </c>
      <c r="P198" s="3">
        <v>0</v>
      </c>
      <c r="Q198" s="4">
        <f>Table39[[#This Row],[RN Admin Hours Contract]]/Table39[[#This Row],[RN Admin Hours]]</f>
        <v>0</v>
      </c>
      <c r="R198" s="3">
        <v>5.4222222222222225</v>
      </c>
      <c r="S198" s="3">
        <v>0</v>
      </c>
      <c r="T198" s="4">
        <f>Table39[[#This Row],[RN DON Hours Contract]]/Table39[[#This Row],[RN DON Hours]]</f>
        <v>0</v>
      </c>
      <c r="U198" s="3">
        <f>SUM(Table39[[#This Row],[LPN Hours]], Table39[[#This Row],[LPN Admin Hours]])</f>
        <v>40.888888888888886</v>
      </c>
      <c r="V198" s="3">
        <f>Table39[[#This Row],[LPN Hours Contract]]+Table39[[#This Row],[LPN Admin Hours Contract]]</f>
        <v>1.6138888888888889</v>
      </c>
      <c r="W198" s="4">
        <f t="shared" si="10"/>
        <v>3.9470108695652178E-2</v>
      </c>
      <c r="X198" s="3">
        <v>40.888888888888886</v>
      </c>
      <c r="Y198" s="3">
        <v>1.6138888888888889</v>
      </c>
      <c r="Z198" s="4">
        <f>Table39[[#This Row],[LPN Hours Contract]]/Table39[[#This Row],[LPN Hours]]</f>
        <v>3.9470108695652178E-2</v>
      </c>
      <c r="AA198" s="3">
        <v>0</v>
      </c>
      <c r="AB198" s="3">
        <v>0</v>
      </c>
      <c r="AC198" s="4">
        <v>0</v>
      </c>
      <c r="AD198" s="3">
        <f>SUM(Table39[[#This Row],[CNA Hours]], Table39[[#This Row],[NA in Training Hours]], Table39[[#This Row],[Med Aide/Tech Hours]])</f>
        <v>137.36111111111111</v>
      </c>
      <c r="AE198" s="3">
        <f>SUM(Table39[[#This Row],[CNA Hours Contract]], Table39[[#This Row],[NA in Training Hours Contract]], Table39[[#This Row],[Med Aide/Tech Hours Contract]])</f>
        <v>6.9194444444444443</v>
      </c>
      <c r="AF198" s="4">
        <f>Table39[[#This Row],[CNA/NA/Med Aide Contract Hours]]/Table39[[#This Row],[Total CNA, NA in Training, Med Aide/Tech Hours]]</f>
        <v>5.0374115267947418E-2</v>
      </c>
      <c r="AG198" s="3">
        <v>137.36111111111111</v>
      </c>
      <c r="AH198" s="3">
        <v>6.9194444444444443</v>
      </c>
      <c r="AI198" s="4">
        <f>Table39[[#This Row],[CNA Hours Contract]]/Table39[[#This Row],[CNA Hours]]</f>
        <v>5.0374115267947418E-2</v>
      </c>
      <c r="AJ198" s="3">
        <v>0</v>
      </c>
      <c r="AK198" s="3">
        <v>0</v>
      </c>
      <c r="AL198" s="4">
        <v>0</v>
      </c>
      <c r="AM198" s="3">
        <v>0</v>
      </c>
      <c r="AN198" s="3">
        <v>0</v>
      </c>
      <c r="AO198" s="4">
        <v>0</v>
      </c>
      <c r="AP198" s="1" t="s">
        <v>196</v>
      </c>
      <c r="AQ198" s="1">
        <v>1</v>
      </c>
    </row>
    <row r="199" spans="1:43" x14ac:dyDescent="0.2">
      <c r="A199" s="1" t="s">
        <v>208</v>
      </c>
      <c r="B199" s="1" t="s">
        <v>405</v>
      </c>
      <c r="C199" s="1" t="s">
        <v>514</v>
      </c>
      <c r="D199" s="1" t="s">
        <v>519</v>
      </c>
      <c r="E199" s="3">
        <v>33.855555555555554</v>
      </c>
      <c r="F199" s="3">
        <f t="shared" si="11"/>
        <v>99.282777777777767</v>
      </c>
      <c r="G199" s="3">
        <f>SUM(Table39[[#This Row],[RN Hours Contract (W/ Admin, DON)]], Table39[[#This Row],[LPN Contract Hours (w/ Admin)]], Table39[[#This Row],[CNA/NA/Med Aide Contract Hours]])</f>
        <v>4.1138888888888889</v>
      </c>
      <c r="H199" s="4">
        <f>Table39[[#This Row],[Total Contract Hours]]/Table39[[#This Row],[Total Hours Nurse Staffing]]</f>
        <v>4.1436077645781694E-2</v>
      </c>
      <c r="I199" s="3">
        <f>SUM(Table39[[#This Row],[RN Hours]], Table39[[#This Row],[RN Admin Hours]], Table39[[#This Row],[RN DON Hours]])</f>
        <v>36.244444444444447</v>
      </c>
      <c r="J199" s="3">
        <f t="shared" si="9"/>
        <v>0.26666666666666666</v>
      </c>
      <c r="K199" s="4">
        <f>Table39[[#This Row],[RN Hours Contract (W/ Admin, DON)]]/Table39[[#This Row],[RN Hours (w/ Admin, DON)]]</f>
        <v>7.357449417535254E-3</v>
      </c>
      <c r="L199" s="3">
        <v>26.044444444444444</v>
      </c>
      <c r="M199" s="3">
        <v>0.26666666666666666</v>
      </c>
      <c r="N199" s="4">
        <f>Table39[[#This Row],[RN Hours Contract]]/Table39[[#This Row],[RN Hours]]</f>
        <v>1.0238907849829351E-2</v>
      </c>
      <c r="O199" s="3">
        <v>4.947222222222222</v>
      </c>
      <c r="P199" s="3">
        <v>0</v>
      </c>
      <c r="Q199" s="4">
        <f>Table39[[#This Row],[RN Admin Hours Contract]]/Table39[[#This Row],[RN Admin Hours]]</f>
        <v>0</v>
      </c>
      <c r="R199" s="3">
        <v>5.2527777777777782</v>
      </c>
      <c r="S199" s="3">
        <v>0</v>
      </c>
      <c r="T199" s="4">
        <f>Table39[[#This Row],[RN DON Hours Contract]]/Table39[[#This Row],[RN DON Hours]]</f>
        <v>0</v>
      </c>
      <c r="U199" s="3">
        <f>SUM(Table39[[#This Row],[LPN Hours]], Table39[[#This Row],[LPN Admin Hours]])</f>
        <v>8.6861111111111118</v>
      </c>
      <c r="V199" s="3">
        <f>Table39[[#This Row],[LPN Hours Contract]]+Table39[[#This Row],[LPN Admin Hours Contract]]</f>
        <v>0</v>
      </c>
      <c r="W199" s="4">
        <f t="shared" si="10"/>
        <v>0</v>
      </c>
      <c r="X199" s="3">
        <v>8.6861111111111118</v>
      </c>
      <c r="Y199" s="3">
        <v>0</v>
      </c>
      <c r="Z199" s="4">
        <f>Table39[[#This Row],[LPN Hours Contract]]/Table39[[#This Row],[LPN Hours]]</f>
        <v>0</v>
      </c>
      <c r="AA199" s="3">
        <v>0</v>
      </c>
      <c r="AB199" s="3">
        <v>0</v>
      </c>
      <c r="AC199" s="4">
        <v>0</v>
      </c>
      <c r="AD199" s="3">
        <f>SUM(Table39[[#This Row],[CNA Hours]], Table39[[#This Row],[NA in Training Hours]], Table39[[#This Row],[Med Aide/Tech Hours]])</f>
        <v>54.352222222222217</v>
      </c>
      <c r="AE199" s="3">
        <f>SUM(Table39[[#This Row],[CNA Hours Contract]], Table39[[#This Row],[NA in Training Hours Contract]], Table39[[#This Row],[Med Aide/Tech Hours Contract]])</f>
        <v>3.8472222222222223</v>
      </c>
      <c r="AF199" s="4">
        <f>Table39[[#This Row],[CNA/NA/Med Aide Contract Hours]]/Table39[[#This Row],[Total CNA, NA in Training, Med Aide/Tech Hours]]</f>
        <v>7.0783163317456113E-2</v>
      </c>
      <c r="AG199" s="3">
        <v>54.352222222222217</v>
      </c>
      <c r="AH199" s="3">
        <v>3.8472222222222223</v>
      </c>
      <c r="AI199" s="4">
        <f>Table39[[#This Row],[CNA Hours Contract]]/Table39[[#This Row],[CNA Hours]]</f>
        <v>7.0783163317456113E-2</v>
      </c>
      <c r="AJ199" s="3">
        <v>0</v>
      </c>
      <c r="AK199" s="3">
        <v>0</v>
      </c>
      <c r="AL199" s="4">
        <v>0</v>
      </c>
      <c r="AM199" s="3">
        <v>0</v>
      </c>
      <c r="AN199" s="3">
        <v>0</v>
      </c>
      <c r="AO199" s="4">
        <v>0</v>
      </c>
      <c r="AP199" s="1" t="s">
        <v>197</v>
      </c>
      <c r="AQ199" s="1">
        <v>1</v>
      </c>
    </row>
    <row r="200" spans="1:43" x14ac:dyDescent="0.2">
      <c r="A200" s="1" t="s">
        <v>208</v>
      </c>
      <c r="B200" s="1" t="s">
        <v>406</v>
      </c>
      <c r="C200" s="1" t="s">
        <v>444</v>
      </c>
      <c r="D200" s="1" t="s">
        <v>518</v>
      </c>
      <c r="E200" s="3">
        <v>32.833333333333336</v>
      </c>
      <c r="F200" s="3">
        <f t="shared" si="11"/>
        <v>54.676888888888897</v>
      </c>
      <c r="G200" s="3">
        <f>SUM(Table39[[#This Row],[RN Hours Contract (W/ Admin, DON)]], Table39[[#This Row],[LPN Contract Hours (w/ Admin)]], Table39[[#This Row],[CNA/NA/Med Aide Contract Hours]])</f>
        <v>1.7027777777777777</v>
      </c>
      <c r="H200" s="4">
        <f>Table39[[#This Row],[Total Contract Hours]]/Table39[[#This Row],[Total Hours Nurse Staffing]]</f>
        <v>3.1142550579972846E-2</v>
      </c>
      <c r="I200" s="3">
        <f>SUM(Table39[[#This Row],[RN Hours]], Table39[[#This Row],[RN Admin Hours]], Table39[[#This Row],[RN DON Hours]])</f>
        <v>22.96777777777778</v>
      </c>
      <c r="J200" s="3">
        <f t="shared" si="9"/>
        <v>0.32222222222222224</v>
      </c>
      <c r="K200" s="4">
        <f>Table39[[#This Row],[RN Hours Contract (W/ Admin, DON)]]/Table39[[#This Row],[RN Hours (w/ Admin, DON)]]</f>
        <v>1.4029316433651007E-2</v>
      </c>
      <c r="L200" s="3">
        <v>17.769444444444446</v>
      </c>
      <c r="M200" s="3">
        <v>0</v>
      </c>
      <c r="N200" s="4">
        <f>Table39[[#This Row],[RN Hours Contract]]/Table39[[#This Row],[RN Hours]]</f>
        <v>0</v>
      </c>
      <c r="O200" s="3">
        <v>0.32222222222222224</v>
      </c>
      <c r="P200" s="3">
        <v>0.32222222222222224</v>
      </c>
      <c r="Q200" s="4">
        <f>Table39[[#This Row],[RN Admin Hours Contract]]/Table39[[#This Row],[RN Admin Hours]]</f>
        <v>1</v>
      </c>
      <c r="R200" s="3">
        <v>4.8761111111111113</v>
      </c>
      <c r="S200" s="3">
        <v>0</v>
      </c>
      <c r="T200" s="4">
        <f>Table39[[#This Row],[RN DON Hours Contract]]/Table39[[#This Row],[RN DON Hours]]</f>
        <v>0</v>
      </c>
      <c r="U200" s="3">
        <f>SUM(Table39[[#This Row],[LPN Hours]], Table39[[#This Row],[LPN Admin Hours]])</f>
        <v>0</v>
      </c>
      <c r="V200" s="3">
        <f>Table39[[#This Row],[LPN Hours Contract]]+Table39[[#This Row],[LPN Admin Hours Contract]]</f>
        <v>0</v>
      </c>
      <c r="W200" s="4">
        <v>0</v>
      </c>
      <c r="X200" s="3">
        <v>0</v>
      </c>
      <c r="Y200" s="3">
        <v>0</v>
      </c>
      <c r="Z200" s="4">
        <v>0</v>
      </c>
      <c r="AA200" s="3">
        <v>0</v>
      </c>
      <c r="AB200" s="3">
        <v>0</v>
      </c>
      <c r="AC200" s="4">
        <v>0</v>
      </c>
      <c r="AD200" s="3">
        <f>SUM(Table39[[#This Row],[CNA Hours]], Table39[[#This Row],[NA in Training Hours]], Table39[[#This Row],[Med Aide/Tech Hours]])</f>
        <v>31.709111111111113</v>
      </c>
      <c r="AE200" s="3">
        <f>SUM(Table39[[#This Row],[CNA Hours Contract]], Table39[[#This Row],[NA in Training Hours Contract]], Table39[[#This Row],[Med Aide/Tech Hours Contract]])</f>
        <v>1.3805555555555555</v>
      </c>
      <c r="AF200" s="4">
        <f>Table39[[#This Row],[CNA/NA/Med Aide Contract Hours]]/Table39[[#This Row],[Total CNA, NA in Training, Med Aide/Tech Hours]]</f>
        <v>4.3538134850831516E-2</v>
      </c>
      <c r="AG200" s="3">
        <v>31.709111111111113</v>
      </c>
      <c r="AH200" s="3">
        <v>1.3805555555555555</v>
      </c>
      <c r="AI200" s="4">
        <f>Table39[[#This Row],[CNA Hours Contract]]/Table39[[#This Row],[CNA Hours]]</f>
        <v>4.3538134850831516E-2</v>
      </c>
      <c r="AJ200" s="3">
        <v>0</v>
      </c>
      <c r="AK200" s="3">
        <v>0</v>
      </c>
      <c r="AL200" s="4">
        <v>0</v>
      </c>
      <c r="AM200" s="3">
        <v>0</v>
      </c>
      <c r="AN200" s="3">
        <v>0</v>
      </c>
      <c r="AO200" s="4">
        <v>0</v>
      </c>
      <c r="AP200" s="1" t="s">
        <v>198</v>
      </c>
      <c r="AQ200" s="1">
        <v>1</v>
      </c>
    </row>
    <row r="201" spans="1:43" x14ac:dyDescent="0.2">
      <c r="A201" s="1" t="s">
        <v>208</v>
      </c>
      <c r="B201" s="1" t="s">
        <v>407</v>
      </c>
      <c r="C201" s="1" t="s">
        <v>423</v>
      </c>
      <c r="D201" s="1" t="s">
        <v>518</v>
      </c>
      <c r="E201" s="3">
        <v>48.2</v>
      </c>
      <c r="F201" s="3">
        <f t="shared" si="11"/>
        <v>179.58566666666667</v>
      </c>
      <c r="G201" s="3">
        <f>SUM(Table39[[#This Row],[RN Hours Contract (W/ Admin, DON)]], Table39[[#This Row],[LPN Contract Hours (w/ Admin)]], Table39[[#This Row],[CNA/NA/Med Aide Contract Hours]])</f>
        <v>0</v>
      </c>
      <c r="H201" s="4">
        <f>Table39[[#This Row],[Total Contract Hours]]/Table39[[#This Row],[Total Hours Nurse Staffing]]</f>
        <v>0</v>
      </c>
      <c r="I201" s="3">
        <f>SUM(Table39[[#This Row],[RN Hours]], Table39[[#This Row],[RN Admin Hours]], Table39[[#This Row],[RN DON Hours]])</f>
        <v>36.391666666666673</v>
      </c>
      <c r="J201" s="3">
        <f t="shared" si="9"/>
        <v>0</v>
      </c>
      <c r="K201" s="4">
        <f>Table39[[#This Row],[RN Hours Contract (W/ Admin, DON)]]/Table39[[#This Row],[RN Hours (w/ Admin, DON)]]</f>
        <v>0</v>
      </c>
      <c r="L201" s="3">
        <v>25.769444444444446</v>
      </c>
      <c r="M201" s="3">
        <v>0</v>
      </c>
      <c r="N201" s="4">
        <f>Table39[[#This Row],[RN Hours Contract]]/Table39[[#This Row],[RN Hours]]</f>
        <v>0</v>
      </c>
      <c r="O201" s="3">
        <v>6.3611111111111107</v>
      </c>
      <c r="P201" s="3">
        <v>0</v>
      </c>
      <c r="Q201" s="4">
        <f>Table39[[#This Row],[RN Admin Hours Contract]]/Table39[[#This Row],[RN Admin Hours]]</f>
        <v>0</v>
      </c>
      <c r="R201" s="3">
        <v>4.2611111111111111</v>
      </c>
      <c r="S201" s="3">
        <v>0</v>
      </c>
      <c r="T201" s="4">
        <f>Table39[[#This Row],[RN DON Hours Contract]]/Table39[[#This Row],[RN DON Hours]]</f>
        <v>0</v>
      </c>
      <c r="U201" s="3">
        <f>SUM(Table39[[#This Row],[LPN Hours]], Table39[[#This Row],[LPN Admin Hours]])</f>
        <v>28.866333333333333</v>
      </c>
      <c r="V201" s="3">
        <f>Table39[[#This Row],[LPN Hours Contract]]+Table39[[#This Row],[LPN Admin Hours Contract]]</f>
        <v>0</v>
      </c>
      <c r="W201" s="4">
        <f t="shared" si="10"/>
        <v>0</v>
      </c>
      <c r="X201" s="3">
        <v>21.349666666666668</v>
      </c>
      <c r="Y201" s="3">
        <v>0</v>
      </c>
      <c r="Z201" s="4">
        <f>Table39[[#This Row],[LPN Hours Contract]]/Table39[[#This Row],[LPN Hours]]</f>
        <v>0</v>
      </c>
      <c r="AA201" s="3">
        <v>7.5166666666666666</v>
      </c>
      <c r="AB201" s="3">
        <v>0</v>
      </c>
      <c r="AC201" s="4">
        <f>Table39[[#This Row],[LPN Admin Hours Contract]]/Table39[[#This Row],[LPN Admin Hours]]</f>
        <v>0</v>
      </c>
      <c r="AD201" s="3">
        <f>SUM(Table39[[#This Row],[CNA Hours]], Table39[[#This Row],[NA in Training Hours]], Table39[[#This Row],[Med Aide/Tech Hours]])</f>
        <v>114.32766666666666</v>
      </c>
      <c r="AE201" s="3">
        <f>SUM(Table39[[#This Row],[CNA Hours Contract]], Table39[[#This Row],[NA in Training Hours Contract]], Table39[[#This Row],[Med Aide/Tech Hours Contract]])</f>
        <v>0</v>
      </c>
      <c r="AF201" s="4">
        <f>Table39[[#This Row],[CNA/NA/Med Aide Contract Hours]]/Table39[[#This Row],[Total CNA, NA in Training, Med Aide/Tech Hours]]</f>
        <v>0</v>
      </c>
      <c r="AG201" s="3">
        <v>114.32766666666666</v>
      </c>
      <c r="AH201" s="3">
        <v>0</v>
      </c>
      <c r="AI201" s="4">
        <f>Table39[[#This Row],[CNA Hours Contract]]/Table39[[#This Row],[CNA Hours]]</f>
        <v>0</v>
      </c>
      <c r="AJ201" s="3">
        <v>0</v>
      </c>
      <c r="AK201" s="3">
        <v>0</v>
      </c>
      <c r="AL201" s="4">
        <v>0</v>
      </c>
      <c r="AM201" s="3">
        <v>0</v>
      </c>
      <c r="AN201" s="3">
        <v>0</v>
      </c>
      <c r="AO201" s="4">
        <v>0</v>
      </c>
      <c r="AP201" s="1" t="s">
        <v>199</v>
      </c>
      <c r="AQ201" s="1">
        <v>1</v>
      </c>
    </row>
    <row r="202" spans="1:43" x14ac:dyDescent="0.2">
      <c r="A202" s="1" t="s">
        <v>208</v>
      </c>
      <c r="B202" s="1" t="s">
        <v>408</v>
      </c>
      <c r="C202" s="1" t="s">
        <v>498</v>
      </c>
      <c r="D202" s="1" t="s">
        <v>517</v>
      </c>
      <c r="E202" s="3">
        <v>41.088888888888889</v>
      </c>
      <c r="F202" s="3">
        <f t="shared" si="11"/>
        <v>153.06344444444446</v>
      </c>
      <c r="G202" s="3">
        <f>SUM(Table39[[#This Row],[RN Hours Contract (W/ Admin, DON)]], Table39[[#This Row],[LPN Contract Hours (w/ Admin)]], Table39[[#This Row],[CNA/NA/Med Aide Contract Hours]])</f>
        <v>8.4104444444444439</v>
      </c>
      <c r="H202" s="4">
        <f>Table39[[#This Row],[Total Contract Hours]]/Table39[[#This Row],[Total Hours Nurse Staffing]]</f>
        <v>5.4947440095646602E-2</v>
      </c>
      <c r="I202" s="3">
        <f>SUM(Table39[[#This Row],[RN Hours]], Table39[[#This Row],[RN Admin Hours]], Table39[[#This Row],[RN DON Hours]])</f>
        <v>40.63077777777778</v>
      </c>
      <c r="J202" s="3">
        <f t="shared" si="9"/>
        <v>1.8944444444444446</v>
      </c>
      <c r="K202" s="4">
        <f>Table39[[#This Row],[RN Hours Contract (W/ Admin, DON)]]/Table39[[#This Row],[RN Hours (w/ Admin, DON)]]</f>
        <v>4.662584740084829E-2</v>
      </c>
      <c r="L202" s="3">
        <v>9.9749999999999996</v>
      </c>
      <c r="M202" s="3">
        <v>0.10555555555555556</v>
      </c>
      <c r="N202" s="4">
        <f>Table39[[#This Row],[RN Hours Contract]]/Table39[[#This Row],[RN Hours]]</f>
        <v>1.0582010582010583E-2</v>
      </c>
      <c r="O202" s="3">
        <v>24.789111111111112</v>
      </c>
      <c r="P202" s="3">
        <v>1.788888888888889</v>
      </c>
      <c r="Q202" s="4">
        <f>Table39[[#This Row],[RN Admin Hours Contract]]/Table39[[#This Row],[RN Admin Hours]]</f>
        <v>7.2164301530241781E-2</v>
      </c>
      <c r="R202" s="3">
        <v>5.8666666666666663</v>
      </c>
      <c r="S202" s="3">
        <v>0</v>
      </c>
      <c r="T202" s="4">
        <f>Table39[[#This Row],[RN DON Hours Contract]]/Table39[[#This Row],[RN DON Hours]]</f>
        <v>0</v>
      </c>
      <c r="U202" s="3">
        <f>SUM(Table39[[#This Row],[LPN Hours]], Table39[[#This Row],[LPN Admin Hours]])</f>
        <v>36.381999999999998</v>
      </c>
      <c r="V202" s="3">
        <f>Table39[[#This Row],[LPN Hours Contract]]+Table39[[#This Row],[LPN Admin Hours Contract]]</f>
        <v>0.17088888888888887</v>
      </c>
      <c r="W202" s="4">
        <f t="shared" si="10"/>
        <v>4.6970724228708946E-3</v>
      </c>
      <c r="X202" s="3">
        <v>36.381999999999998</v>
      </c>
      <c r="Y202" s="3">
        <v>0.17088888888888887</v>
      </c>
      <c r="Z202" s="4">
        <f>Table39[[#This Row],[LPN Hours Contract]]/Table39[[#This Row],[LPN Hours]]</f>
        <v>4.6970724228708946E-3</v>
      </c>
      <c r="AA202" s="3">
        <v>0</v>
      </c>
      <c r="AB202" s="3">
        <v>0</v>
      </c>
      <c r="AC202" s="4">
        <v>0</v>
      </c>
      <c r="AD202" s="3">
        <f>SUM(Table39[[#This Row],[CNA Hours]], Table39[[#This Row],[NA in Training Hours]], Table39[[#This Row],[Med Aide/Tech Hours]])</f>
        <v>76.050666666666672</v>
      </c>
      <c r="AE202" s="3">
        <f>SUM(Table39[[#This Row],[CNA Hours Contract]], Table39[[#This Row],[NA in Training Hours Contract]], Table39[[#This Row],[Med Aide/Tech Hours Contract]])</f>
        <v>6.3451111111111107</v>
      </c>
      <c r="AF202" s="4">
        <f>Table39[[#This Row],[CNA/NA/Med Aide Contract Hours]]/Table39[[#This Row],[Total CNA, NA in Training, Med Aide/Tech Hours]]</f>
        <v>8.3432682305363659E-2</v>
      </c>
      <c r="AG202" s="3">
        <v>76.050666666666672</v>
      </c>
      <c r="AH202" s="3">
        <v>6.3451111111111107</v>
      </c>
      <c r="AI202" s="4">
        <f>Table39[[#This Row],[CNA Hours Contract]]/Table39[[#This Row],[CNA Hours]]</f>
        <v>8.3432682305363659E-2</v>
      </c>
      <c r="AJ202" s="3">
        <v>0</v>
      </c>
      <c r="AK202" s="3">
        <v>0</v>
      </c>
      <c r="AL202" s="4">
        <v>0</v>
      </c>
      <c r="AM202" s="3">
        <v>0</v>
      </c>
      <c r="AN202" s="3">
        <v>0</v>
      </c>
      <c r="AO202" s="4">
        <v>0</v>
      </c>
      <c r="AP202" s="1" t="s">
        <v>200</v>
      </c>
      <c r="AQ202" s="1">
        <v>1</v>
      </c>
    </row>
    <row r="203" spans="1:43" x14ac:dyDescent="0.2">
      <c r="A203" s="1" t="s">
        <v>208</v>
      </c>
      <c r="B203" s="1" t="s">
        <v>409</v>
      </c>
      <c r="C203" s="1" t="s">
        <v>480</v>
      </c>
      <c r="D203" s="1" t="s">
        <v>521</v>
      </c>
      <c r="E203" s="3">
        <v>19.68888888888889</v>
      </c>
      <c r="F203" s="3">
        <f t="shared" si="11"/>
        <v>138.30355555555556</v>
      </c>
      <c r="G203" s="3">
        <f>SUM(Table39[[#This Row],[RN Hours Contract (W/ Admin, DON)]], Table39[[#This Row],[LPN Contract Hours (w/ Admin)]], Table39[[#This Row],[CNA/NA/Med Aide Contract Hours]])</f>
        <v>13.553555555555556</v>
      </c>
      <c r="H203" s="4">
        <f>Table39[[#This Row],[Total Contract Hours]]/Table39[[#This Row],[Total Hours Nurse Staffing]]</f>
        <v>9.7998605322270171E-2</v>
      </c>
      <c r="I203" s="3">
        <f>SUM(Table39[[#This Row],[RN Hours]], Table39[[#This Row],[RN Admin Hours]], Table39[[#This Row],[RN DON Hours]])</f>
        <v>48.536111111111111</v>
      </c>
      <c r="J203" s="3">
        <f t="shared" si="9"/>
        <v>2.5833333333333335</v>
      </c>
      <c r="K203" s="4">
        <f>Table39[[#This Row],[RN Hours Contract (W/ Admin, DON)]]/Table39[[#This Row],[RN Hours (w/ Admin, DON)]]</f>
        <v>5.3224975676758428E-2</v>
      </c>
      <c r="L203" s="3">
        <v>32.219444444444441</v>
      </c>
      <c r="M203" s="3">
        <v>2.5833333333333335</v>
      </c>
      <c r="N203" s="4">
        <f>Table39[[#This Row],[RN Hours Contract]]/Table39[[#This Row],[RN Hours]]</f>
        <v>8.0179325803948626E-2</v>
      </c>
      <c r="O203" s="3">
        <v>10.983333333333333</v>
      </c>
      <c r="P203" s="3">
        <v>0</v>
      </c>
      <c r="Q203" s="4">
        <f>Table39[[#This Row],[RN Admin Hours Contract]]/Table39[[#This Row],[RN Admin Hours]]</f>
        <v>0</v>
      </c>
      <c r="R203" s="3">
        <v>5.333333333333333</v>
      </c>
      <c r="S203" s="3">
        <v>0</v>
      </c>
      <c r="T203" s="4">
        <f>Table39[[#This Row],[RN DON Hours Contract]]/Table39[[#This Row],[RN DON Hours]]</f>
        <v>0</v>
      </c>
      <c r="U203" s="3">
        <f>SUM(Table39[[#This Row],[LPN Hours]], Table39[[#This Row],[LPN Admin Hours]])</f>
        <v>20.495222222222221</v>
      </c>
      <c r="V203" s="3">
        <f>Table39[[#This Row],[LPN Hours Contract]]+Table39[[#This Row],[LPN Admin Hours Contract]]</f>
        <v>1.8591111111111109</v>
      </c>
      <c r="W203" s="4">
        <f t="shared" si="10"/>
        <v>9.070948784811636E-2</v>
      </c>
      <c r="X203" s="3">
        <v>20.495222222222221</v>
      </c>
      <c r="Y203" s="3">
        <v>1.8591111111111109</v>
      </c>
      <c r="Z203" s="4">
        <f>Table39[[#This Row],[LPN Hours Contract]]/Table39[[#This Row],[LPN Hours]]</f>
        <v>9.070948784811636E-2</v>
      </c>
      <c r="AA203" s="3">
        <v>0</v>
      </c>
      <c r="AB203" s="3">
        <v>0</v>
      </c>
      <c r="AC203" s="4">
        <v>0</v>
      </c>
      <c r="AD203" s="3">
        <f>SUM(Table39[[#This Row],[CNA Hours]], Table39[[#This Row],[NA in Training Hours]], Table39[[#This Row],[Med Aide/Tech Hours]])</f>
        <v>69.272222222222226</v>
      </c>
      <c r="AE203" s="3">
        <f>SUM(Table39[[#This Row],[CNA Hours Contract]], Table39[[#This Row],[NA in Training Hours Contract]], Table39[[#This Row],[Med Aide/Tech Hours Contract]])</f>
        <v>9.1111111111111125</v>
      </c>
      <c r="AF203" s="4">
        <f>Table39[[#This Row],[CNA/NA/Med Aide Contract Hours]]/Table39[[#This Row],[Total CNA, NA in Training, Med Aide/Tech Hours]]</f>
        <v>0.13152618493864787</v>
      </c>
      <c r="AG203" s="3">
        <v>69.272222222222226</v>
      </c>
      <c r="AH203" s="3">
        <v>9.1111111111111125</v>
      </c>
      <c r="AI203" s="4">
        <f>Table39[[#This Row],[CNA Hours Contract]]/Table39[[#This Row],[CNA Hours]]</f>
        <v>0.13152618493864787</v>
      </c>
      <c r="AJ203" s="3">
        <v>0</v>
      </c>
      <c r="AK203" s="3">
        <v>0</v>
      </c>
      <c r="AL203" s="4">
        <v>0</v>
      </c>
      <c r="AM203" s="3">
        <v>0</v>
      </c>
      <c r="AN203" s="3">
        <v>0</v>
      </c>
      <c r="AO203" s="4">
        <v>0</v>
      </c>
      <c r="AP203" s="1" t="s">
        <v>201</v>
      </c>
      <c r="AQ203" s="1">
        <v>1</v>
      </c>
    </row>
    <row r="204" spans="1:43" x14ac:dyDescent="0.2">
      <c r="A204" s="1" t="s">
        <v>208</v>
      </c>
      <c r="B204" s="1" t="s">
        <v>410</v>
      </c>
      <c r="C204" s="1" t="s">
        <v>515</v>
      </c>
      <c r="D204" s="1" t="s">
        <v>521</v>
      </c>
      <c r="E204" s="3">
        <v>77.722222222222229</v>
      </c>
      <c r="F204" s="3">
        <f t="shared" si="11"/>
        <v>249.09722222222223</v>
      </c>
      <c r="G204" s="3">
        <f>SUM(Table39[[#This Row],[RN Hours Contract (W/ Admin, DON)]], Table39[[#This Row],[LPN Contract Hours (w/ Admin)]], Table39[[#This Row],[CNA/NA/Med Aide Contract Hours]])</f>
        <v>0.26111111111111113</v>
      </c>
      <c r="H204" s="4">
        <f>Table39[[#This Row],[Total Contract Hours]]/Table39[[#This Row],[Total Hours Nurse Staffing]]</f>
        <v>1.0482297184276554E-3</v>
      </c>
      <c r="I204" s="3">
        <f>SUM(Table39[[#This Row],[RN Hours]], Table39[[#This Row],[RN Admin Hours]], Table39[[#This Row],[RN DON Hours]])</f>
        <v>55.775000000000006</v>
      </c>
      <c r="J204" s="3">
        <f t="shared" si="9"/>
        <v>0.26111111111111113</v>
      </c>
      <c r="K204" s="4">
        <f>Table39[[#This Row],[RN Hours Contract (W/ Admin, DON)]]/Table39[[#This Row],[RN Hours (w/ Admin, DON)]]</f>
        <v>4.681508043229244E-3</v>
      </c>
      <c r="L204" s="3">
        <v>37.347222222222221</v>
      </c>
      <c r="M204" s="3">
        <v>0</v>
      </c>
      <c r="N204" s="4">
        <f>Table39[[#This Row],[RN Hours Contract]]/Table39[[#This Row],[RN Hours]]</f>
        <v>0</v>
      </c>
      <c r="O204" s="3">
        <v>12.994444444444444</v>
      </c>
      <c r="P204" s="3">
        <v>0.26111111111111113</v>
      </c>
      <c r="Q204" s="4">
        <f>Table39[[#This Row],[RN Admin Hours Contract]]/Table39[[#This Row],[RN Admin Hours]]</f>
        <v>2.0094057289439936E-2</v>
      </c>
      <c r="R204" s="3">
        <v>5.4333333333333336</v>
      </c>
      <c r="S204" s="3">
        <v>0</v>
      </c>
      <c r="T204" s="4">
        <f>Table39[[#This Row],[RN DON Hours Contract]]/Table39[[#This Row],[RN DON Hours]]</f>
        <v>0</v>
      </c>
      <c r="U204" s="3">
        <f>SUM(Table39[[#This Row],[LPN Hours]], Table39[[#This Row],[LPN Admin Hours]])</f>
        <v>43.347222222222229</v>
      </c>
      <c r="V204" s="3">
        <f>Table39[[#This Row],[LPN Hours Contract]]+Table39[[#This Row],[LPN Admin Hours Contract]]</f>
        <v>0</v>
      </c>
      <c r="W204" s="4">
        <f t="shared" si="10"/>
        <v>0</v>
      </c>
      <c r="X204" s="3">
        <v>41.522222222222226</v>
      </c>
      <c r="Y204" s="3">
        <v>0</v>
      </c>
      <c r="Z204" s="4">
        <f>Table39[[#This Row],[LPN Hours Contract]]/Table39[[#This Row],[LPN Hours]]</f>
        <v>0</v>
      </c>
      <c r="AA204" s="3">
        <v>1.825</v>
      </c>
      <c r="AB204" s="3">
        <v>0</v>
      </c>
      <c r="AC204" s="4">
        <f>Table39[[#This Row],[LPN Admin Hours Contract]]/Table39[[#This Row],[LPN Admin Hours]]</f>
        <v>0</v>
      </c>
      <c r="AD204" s="3">
        <f>SUM(Table39[[#This Row],[CNA Hours]], Table39[[#This Row],[NA in Training Hours]], Table39[[#This Row],[Med Aide/Tech Hours]])</f>
        <v>149.97499999999999</v>
      </c>
      <c r="AE204" s="3">
        <f>SUM(Table39[[#This Row],[CNA Hours Contract]], Table39[[#This Row],[NA in Training Hours Contract]], Table39[[#This Row],[Med Aide/Tech Hours Contract]])</f>
        <v>0</v>
      </c>
      <c r="AF204" s="4">
        <f>Table39[[#This Row],[CNA/NA/Med Aide Contract Hours]]/Table39[[#This Row],[Total CNA, NA in Training, Med Aide/Tech Hours]]</f>
        <v>0</v>
      </c>
      <c r="AG204" s="3">
        <v>125.325</v>
      </c>
      <c r="AH204" s="3">
        <v>0</v>
      </c>
      <c r="AI204" s="4">
        <f>Table39[[#This Row],[CNA Hours Contract]]/Table39[[#This Row],[CNA Hours]]</f>
        <v>0</v>
      </c>
      <c r="AJ204" s="3">
        <v>24.65</v>
      </c>
      <c r="AK204" s="3">
        <v>0</v>
      </c>
      <c r="AL204" s="4">
        <f>Table39[[#This Row],[NA in Training Hours Contract]]/Table39[[#This Row],[NA in Training Hours]]</f>
        <v>0</v>
      </c>
      <c r="AM204" s="3">
        <v>0</v>
      </c>
      <c r="AN204" s="3">
        <v>0</v>
      </c>
      <c r="AO204" s="4">
        <v>0</v>
      </c>
      <c r="AP204" s="1" t="s">
        <v>202</v>
      </c>
      <c r="AQ204" s="1">
        <v>1</v>
      </c>
    </row>
    <row r="205" spans="1:43" x14ac:dyDescent="0.2">
      <c r="A205" s="1" t="s">
        <v>208</v>
      </c>
      <c r="B205" s="1" t="s">
        <v>411</v>
      </c>
      <c r="C205" s="1" t="s">
        <v>453</v>
      </c>
      <c r="D205" s="1" t="s">
        <v>518</v>
      </c>
      <c r="E205" s="3">
        <v>26.077777777777779</v>
      </c>
      <c r="F205" s="3">
        <f t="shared" si="11"/>
        <v>118.53333333333333</v>
      </c>
      <c r="G205" s="3">
        <f>SUM(Table39[[#This Row],[RN Hours Contract (W/ Admin, DON)]], Table39[[#This Row],[LPN Contract Hours (w/ Admin)]], Table39[[#This Row],[CNA/NA/Med Aide Contract Hours]])</f>
        <v>4.2249999999999996</v>
      </c>
      <c r="H205" s="4">
        <f>Table39[[#This Row],[Total Contract Hours]]/Table39[[#This Row],[Total Hours Nurse Staffing]]</f>
        <v>3.5643982002249719E-2</v>
      </c>
      <c r="I205" s="3">
        <f>SUM(Table39[[#This Row],[RN Hours]], Table39[[#This Row],[RN Admin Hours]], Table39[[#This Row],[RN DON Hours]])</f>
        <v>32.427777777777777</v>
      </c>
      <c r="J205" s="3">
        <f t="shared" si="9"/>
        <v>2.8972222222222221</v>
      </c>
      <c r="K205" s="4">
        <f>Table39[[#This Row],[RN Hours Contract (W/ Admin, DON)]]/Table39[[#This Row],[RN Hours (w/ Admin, DON)]]</f>
        <v>8.9343841014219633E-2</v>
      </c>
      <c r="L205" s="3">
        <v>22.780555555555555</v>
      </c>
      <c r="M205" s="3">
        <v>2.8972222222222221</v>
      </c>
      <c r="N205" s="4">
        <f>Table39[[#This Row],[RN Hours Contract]]/Table39[[#This Row],[RN Hours]]</f>
        <v>0.12717961224240945</v>
      </c>
      <c r="O205" s="3">
        <v>4.6472222222222221</v>
      </c>
      <c r="P205" s="3">
        <v>0</v>
      </c>
      <c r="Q205" s="4">
        <f>Table39[[#This Row],[RN Admin Hours Contract]]/Table39[[#This Row],[RN Admin Hours]]</f>
        <v>0</v>
      </c>
      <c r="R205" s="3">
        <v>5</v>
      </c>
      <c r="S205" s="3">
        <v>0</v>
      </c>
      <c r="T205" s="4">
        <f>Table39[[#This Row],[RN DON Hours Contract]]/Table39[[#This Row],[RN DON Hours]]</f>
        <v>0</v>
      </c>
      <c r="U205" s="3">
        <f>SUM(Table39[[#This Row],[LPN Hours]], Table39[[#This Row],[LPN Admin Hours]])</f>
        <v>20.327777777777779</v>
      </c>
      <c r="V205" s="3">
        <f>Table39[[#This Row],[LPN Hours Contract]]+Table39[[#This Row],[LPN Admin Hours Contract]]</f>
        <v>0.43055555555555558</v>
      </c>
      <c r="W205" s="4">
        <f t="shared" si="10"/>
        <v>2.1180650450942879E-2</v>
      </c>
      <c r="X205" s="3">
        <v>20.327777777777779</v>
      </c>
      <c r="Y205" s="3">
        <v>0.43055555555555558</v>
      </c>
      <c r="Z205" s="4">
        <f>Table39[[#This Row],[LPN Hours Contract]]/Table39[[#This Row],[LPN Hours]]</f>
        <v>2.1180650450942879E-2</v>
      </c>
      <c r="AA205" s="3">
        <v>0</v>
      </c>
      <c r="AB205" s="3">
        <v>0</v>
      </c>
      <c r="AC205" s="4">
        <v>0</v>
      </c>
      <c r="AD205" s="3">
        <f>SUM(Table39[[#This Row],[CNA Hours]], Table39[[#This Row],[NA in Training Hours]], Table39[[#This Row],[Med Aide/Tech Hours]])</f>
        <v>65.777777777777771</v>
      </c>
      <c r="AE205" s="3">
        <f>SUM(Table39[[#This Row],[CNA Hours Contract]], Table39[[#This Row],[NA in Training Hours Contract]], Table39[[#This Row],[Med Aide/Tech Hours Contract]])</f>
        <v>0.89722222222222225</v>
      </c>
      <c r="AF205" s="4">
        <f>Table39[[#This Row],[CNA/NA/Med Aide Contract Hours]]/Table39[[#This Row],[Total CNA, NA in Training, Med Aide/Tech Hours]]</f>
        <v>1.3640202702702704E-2</v>
      </c>
      <c r="AG205" s="3">
        <v>65.777777777777771</v>
      </c>
      <c r="AH205" s="3">
        <v>0.89722222222222225</v>
      </c>
      <c r="AI205" s="4">
        <f>Table39[[#This Row],[CNA Hours Contract]]/Table39[[#This Row],[CNA Hours]]</f>
        <v>1.3640202702702704E-2</v>
      </c>
      <c r="AJ205" s="3">
        <v>0</v>
      </c>
      <c r="AK205" s="3">
        <v>0</v>
      </c>
      <c r="AL205" s="4">
        <v>0</v>
      </c>
      <c r="AM205" s="3">
        <v>0</v>
      </c>
      <c r="AN205" s="3">
        <v>0</v>
      </c>
      <c r="AO205" s="4">
        <v>0</v>
      </c>
      <c r="AP205" s="1" t="s">
        <v>203</v>
      </c>
      <c r="AQ205" s="1">
        <v>1</v>
      </c>
    </row>
    <row r="206" spans="1:43" x14ac:dyDescent="0.2">
      <c r="A206" s="1" t="s">
        <v>208</v>
      </c>
      <c r="B206" s="1" t="s">
        <v>412</v>
      </c>
      <c r="C206" s="1" t="s">
        <v>420</v>
      </c>
      <c r="D206" s="1" t="s">
        <v>516</v>
      </c>
      <c r="E206" s="3">
        <v>14.811111111111112</v>
      </c>
      <c r="F206" s="3">
        <f t="shared" si="11"/>
        <v>131.83244444444443</v>
      </c>
      <c r="G206" s="3">
        <f>SUM(Table39[[#This Row],[RN Hours Contract (W/ Admin, DON)]], Table39[[#This Row],[LPN Contract Hours (w/ Admin)]], Table39[[#This Row],[CNA/NA/Med Aide Contract Hours]])</f>
        <v>6.5055555555555564</v>
      </c>
      <c r="H206" s="4">
        <f>Table39[[#This Row],[Total Contract Hours]]/Table39[[#This Row],[Total Hours Nurse Staffing]]</f>
        <v>4.9347151097521108E-2</v>
      </c>
      <c r="I206" s="3">
        <f>SUM(Table39[[#This Row],[RN Hours]], Table39[[#This Row],[RN Admin Hours]], Table39[[#This Row],[RN DON Hours]])</f>
        <v>41.086888888888886</v>
      </c>
      <c r="J206" s="3">
        <f t="shared" si="9"/>
        <v>4.4027777777777777</v>
      </c>
      <c r="K206" s="4">
        <f>Table39[[#This Row],[RN Hours Contract (W/ Admin, DON)]]/Table39[[#This Row],[RN Hours (w/ Admin, DON)]]</f>
        <v>0.10715773077110298</v>
      </c>
      <c r="L206" s="3">
        <v>26.331333333333337</v>
      </c>
      <c r="M206" s="3">
        <v>4.4027777777777777</v>
      </c>
      <c r="N206" s="4">
        <f>Table39[[#This Row],[RN Hours Contract]]/Table39[[#This Row],[RN Hours]]</f>
        <v>0.16720679207703537</v>
      </c>
      <c r="O206" s="3">
        <v>11.911111111111111</v>
      </c>
      <c r="P206" s="3">
        <v>0</v>
      </c>
      <c r="Q206" s="4">
        <f>Table39[[#This Row],[RN Admin Hours Contract]]/Table39[[#This Row],[RN Admin Hours]]</f>
        <v>0</v>
      </c>
      <c r="R206" s="3">
        <v>2.8444444444444446</v>
      </c>
      <c r="S206" s="3">
        <v>0</v>
      </c>
      <c r="T206" s="4">
        <f>Table39[[#This Row],[RN DON Hours Contract]]/Table39[[#This Row],[RN DON Hours]]</f>
        <v>0</v>
      </c>
      <c r="U206" s="3">
        <f>SUM(Table39[[#This Row],[LPN Hours]], Table39[[#This Row],[LPN Admin Hours]])</f>
        <v>26.836111111111112</v>
      </c>
      <c r="V206" s="3">
        <f>Table39[[#This Row],[LPN Hours Contract]]+Table39[[#This Row],[LPN Admin Hours Contract]]</f>
        <v>0.37222222222222223</v>
      </c>
      <c r="W206" s="4">
        <f t="shared" si="10"/>
        <v>1.3870199772280302E-2</v>
      </c>
      <c r="X206" s="3">
        <v>26.836111111111112</v>
      </c>
      <c r="Y206" s="3">
        <v>0.37222222222222223</v>
      </c>
      <c r="Z206" s="4">
        <f>Table39[[#This Row],[LPN Hours Contract]]/Table39[[#This Row],[LPN Hours]]</f>
        <v>1.3870199772280302E-2</v>
      </c>
      <c r="AA206" s="3">
        <v>0</v>
      </c>
      <c r="AB206" s="3">
        <v>0</v>
      </c>
      <c r="AC206" s="4">
        <v>0</v>
      </c>
      <c r="AD206" s="3">
        <f>SUM(Table39[[#This Row],[CNA Hours]], Table39[[#This Row],[NA in Training Hours]], Table39[[#This Row],[Med Aide/Tech Hours]])</f>
        <v>63.909444444444446</v>
      </c>
      <c r="AE206" s="3">
        <f>SUM(Table39[[#This Row],[CNA Hours Contract]], Table39[[#This Row],[NA in Training Hours Contract]], Table39[[#This Row],[Med Aide/Tech Hours Contract]])</f>
        <v>1.7305555555555556</v>
      </c>
      <c r="AF206" s="4">
        <f>Table39[[#This Row],[CNA/NA/Med Aide Contract Hours]]/Table39[[#This Row],[Total CNA, NA in Training, Med Aide/Tech Hours]]</f>
        <v>2.7078244390935091E-2</v>
      </c>
      <c r="AG206" s="3">
        <v>63.909444444444446</v>
      </c>
      <c r="AH206" s="3">
        <v>1.7305555555555556</v>
      </c>
      <c r="AI206" s="4">
        <f>Table39[[#This Row],[CNA Hours Contract]]/Table39[[#This Row],[CNA Hours]]</f>
        <v>2.7078244390935091E-2</v>
      </c>
      <c r="AJ206" s="3">
        <v>0</v>
      </c>
      <c r="AK206" s="3">
        <v>0</v>
      </c>
      <c r="AL206" s="4">
        <v>0</v>
      </c>
      <c r="AM206" s="3">
        <v>0</v>
      </c>
      <c r="AN206" s="3">
        <v>0</v>
      </c>
      <c r="AO206" s="4">
        <v>0</v>
      </c>
      <c r="AP206" s="1" t="s">
        <v>204</v>
      </c>
      <c r="AQ206" s="1">
        <v>1</v>
      </c>
    </row>
    <row r="207" spans="1:43" x14ac:dyDescent="0.2">
      <c r="A207" s="1" t="s">
        <v>208</v>
      </c>
      <c r="B207" s="1" t="s">
        <v>413</v>
      </c>
      <c r="C207" s="1" t="s">
        <v>472</v>
      </c>
      <c r="D207" s="1" t="s">
        <v>518</v>
      </c>
      <c r="E207" s="3">
        <v>22.966666666666665</v>
      </c>
      <c r="F207" s="3">
        <f t="shared" si="11"/>
        <v>122.79522222222221</v>
      </c>
      <c r="G207" s="3">
        <f>SUM(Table39[[#This Row],[RN Hours Contract (W/ Admin, DON)]], Table39[[#This Row],[LPN Contract Hours (w/ Admin)]], Table39[[#This Row],[CNA/NA/Med Aide Contract Hours]])</f>
        <v>1.1333333333333333</v>
      </c>
      <c r="H207" s="4">
        <f>Table39[[#This Row],[Total Contract Hours]]/Table39[[#This Row],[Total Hours Nurse Staffing]]</f>
        <v>9.2294578960274432E-3</v>
      </c>
      <c r="I207" s="3">
        <f>SUM(Table39[[#This Row],[RN Hours]], Table39[[#This Row],[RN Admin Hours]], Table39[[#This Row],[RN DON Hours]])</f>
        <v>28.712888888888887</v>
      </c>
      <c r="J207" s="3">
        <f t="shared" si="9"/>
        <v>0</v>
      </c>
      <c r="K207" s="4">
        <f>Table39[[#This Row],[RN Hours Contract (W/ Admin, DON)]]/Table39[[#This Row],[RN Hours (w/ Admin, DON)]]</f>
        <v>0</v>
      </c>
      <c r="L207" s="3">
        <v>23.865666666666666</v>
      </c>
      <c r="M207" s="3">
        <v>0</v>
      </c>
      <c r="N207" s="4">
        <f>Table39[[#This Row],[RN Hours Contract]]/Table39[[#This Row],[RN Hours]]</f>
        <v>0</v>
      </c>
      <c r="O207" s="3">
        <v>0</v>
      </c>
      <c r="P207" s="3">
        <v>0</v>
      </c>
      <c r="Q207" s="4">
        <v>0</v>
      </c>
      <c r="R207" s="3">
        <v>4.8472222222222223</v>
      </c>
      <c r="S207" s="3">
        <v>0</v>
      </c>
      <c r="T207" s="4">
        <f>Table39[[#This Row],[RN DON Hours Contract]]/Table39[[#This Row],[RN DON Hours]]</f>
        <v>0</v>
      </c>
      <c r="U207" s="3">
        <f>SUM(Table39[[#This Row],[LPN Hours]], Table39[[#This Row],[LPN Admin Hours]])</f>
        <v>24.931000000000001</v>
      </c>
      <c r="V207" s="3">
        <f>Table39[[#This Row],[LPN Hours Contract]]+Table39[[#This Row],[LPN Admin Hours Contract]]</f>
        <v>8.3333333333333329E-2</v>
      </c>
      <c r="W207" s="4">
        <f t="shared" si="10"/>
        <v>3.3425587956092146E-3</v>
      </c>
      <c r="X207" s="3">
        <v>24.931000000000001</v>
      </c>
      <c r="Y207" s="3">
        <v>8.3333333333333329E-2</v>
      </c>
      <c r="Z207" s="4">
        <f>Table39[[#This Row],[LPN Hours Contract]]/Table39[[#This Row],[LPN Hours]]</f>
        <v>3.3425587956092146E-3</v>
      </c>
      <c r="AA207" s="3">
        <v>0</v>
      </c>
      <c r="AB207" s="3">
        <v>0</v>
      </c>
      <c r="AC207" s="4">
        <v>0</v>
      </c>
      <c r="AD207" s="3">
        <f>SUM(Table39[[#This Row],[CNA Hours]], Table39[[#This Row],[NA in Training Hours]], Table39[[#This Row],[Med Aide/Tech Hours]])</f>
        <v>69.151333333333326</v>
      </c>
      <c r="AE207" s="3">
        <f>SUM(Table39[[#This Row],[CNA Hours Contract]], Table39[[#This Row],[NA in Training Hours Contract]], Table39[[#This Row],[Med Aide/Tech Hours Contract]])</f>
        <v>1.05</v>
      </c>
      <c r="AF207" s="4">
        <f>Table39[[#This Row],[CNA/NA/Med Aide Contract Hours]]/Table39[[#This Row],[Total CNA, NA in Training, Med Aide/Tech Hours]]</f>
        <v>1.5184089002863287E-2</v>
      </c>
      <c r="AG207" s="3">
        <v>69.151333333333326</v>
      </c>
      <c r="AH207" s="3">
        <v>1.05</v>
      </c>
      <c r="AI207" s="4">
        <f>Table39[[#This Row],[CNA Hours Contract]]/Table39[[#This Row],[CNA Hours]]</f>
        <v>1.5184089002863287E-2</v>
      </c>
      <c r="AJ207" s="3">
        <v>0</v>
      </c>
      <c r="AK207" s="3">
        <v>0</v>
      </c>
      <c r="AL207" s="4">
        <v>0</v>
      </c>
      <c r="AM207" s="3">
        <v>0</v>
      </c>
      <c r="AN207" s="3">
        <v>0</v>
      </c>
      <c r="AO207" s="4">
        <v>0</v>
      </c>
      <c r="AP207" s="1" t="s">
        <v>205</v>
      </c>
      <c r="AQ207" s="1">
        <v>1</v>
      </c>
    </row>
    <row r="208" spans="1:43" x14ac:dyDescent="0.2">
      <c r="A208" s="1" t="s">
        <v>208</v>
      </c>
      <c r="B208" s="1" t="s">
        <v>414</v>
      </c>
      <c r="C208" s="1" t="s">
        <v>461</v>
      </c>
      <c r="D208" s="1" t="s">
        <v>517</v>
      </c>
      <c r="E208" s="3">
        <v>77.433333333333337</v>
      </c>
      <c r="F208" s="3">
        <f t="shared" si="11"/>
        <v>386.96822222222227</v>
      </c>
      <c r="G208" s="3">
        <f>SUM(Table39[[#This Row],[RN Hours Contract (W/ Admin, DON)]], Table39[[#This Row],[LPN Contract Hours (w/ Admin)]], Table39[[#This Row],[CNA/NA/Med Aide Contract Hours]])</f>
        <v>2.302777777777778</v>
      </c>
      <c r="H208" s="4">
        <f>Table39[[#This Row],[Total Contract Hours]]/Table39[[#This Row],[Total Hours Nurse Staffing]]</f>
        <v>5.9508188154410611E-3</v>
      </c>
      <c r="I208" s="3">
        <f>SUM(Table39[[#This Row],[RN Hours]], Table39[[#This Row],[RN Admin Hours]], Table39[[#This Row],[RN DON Hours]])</f>
        <v>59.041666666666671</v>
      </c>
      <c r="J208" s="3">
        <f t="shared" si="9"/>
        <v>0.79722222222222228</v>
      </c>
      <c r="K208" s="4">
        <f>Table39[[#This Row],[RN Hours Contract (W/ Admin, DON)]]/Table39[[#This Row],[RN Hours (w/ Admin, DON)]]</f>
        <v>1.3502705245824512E-2</v>
      </c>
      <c r="L208" s="3">
        <v>1.9777777777777779</v>
      </c>
      <c r="M208" s="3">
        <v>0</v>
      </c>
      <c r="N208" s="4">
        <f>Table39[[#This Row],[RN Hours Contract]]/Table39[[#This Row],[RN Hours]]</f>
        <v>0</v>
      </c>
      <c r="O208" s="3">
        <v>50.774999999999999</v>
      </c>
      <c r="P208" s="3">
        <v>0.79722222222222228</v>
      </c>
      <c r="Q208" s="4">
        <f>Table39[[#This Row],[RN Admin Hours Contract]]/Table39[[#This Row],[RN Admin Hours]]</f>
        <v>1.5701077739482469E-2</v>
      </c>
      <c r="R208" s="3">
        <v>6.2888888888888888</v>
      </c>
      <c r="S208" s="3">
        <v>0</v>
      </c>
      <c r="T208" s="4">
        <f>Table39[[#This Row],[RN DON Hours Contract]]/Table39[[#This Row],[RN DON Hours]]</f>
        <v>0</v>
      </c>
      <c r="U208" s="3">
        <f>SUM(Table39[[#This Row],[LPN Hours]], Table39[[#This Row],[LPN Admin Hours]])</f>
        <v>87.944888888888897</v>
      </c>
      <c r="V208" s="3">
        <f>Table39[[#This Row],[LPN Hours Contract]]+Table39[[#This Row],[LPN Admin Hours Contract]]</f>
        <v>1.5055555555555555</v>
      </c>
      <c r="W208" s="4">
        <f t="shared" si="10"/>
        <v>1.7119307040773007E-2</v>
      </c>
      <c r="X208" s="3">
        <v>82.478222222222229</v>
      </c>
      <c r="Y208" s="3">
        <v>1.5055555555555555</v>
      </c>
      <c r="Z208" s="4">
        <f>Table39[[#This Row],[LPN Hours Contract]]/Table39[[#This Row],[LPN Hours]]</f>
        <v>1.8253976807345775E-2</v>
      </c>
      <c r="AA208" s="3">
        <v>5.4666666666666668</v>
      </c>
      <c r="AB208" s="3">
        <v>0</v>
      </c>
      <c r="AC208" s="4">
        <f>Table39[[#This Row],[LPN Admin Hours Contract]]/Table39[[#This Row],[LPN Admin Hours]]</f>
        <v>0</v>
      </c>
      <c r="AD208" s="3">
        <f>SUM(Table39[[#This Row],[CNA Hours]], Table39[[#This Row],[NA in Training Hours]], Table39[[#This Row],[Med Aide/Tech Hours]])</f>
        <v>239.98166666666665</v>
      </c>
      <c r="AE208" s="3">
        <f>SUM(Table39[[#This Row],[CNA Hours Contract]], Table39[[#This Row],[NA in Training Hours Contract]], Table39[[#This Row],[Med Aide/Tech Hours Contract]])</f>
        <v>0</v>
      </c>
      <c r="AF208" s="4">
        <f>Table39[[#This Row],[CNA/NA/Med Aide Contract Hours]]/Table39[[#This Row],[Total CNA, NA in Training, Med Aide/Tech Hours]]</f>
        <v>0</v>
      </c>
      <c r="AG208" s="3">
        <v>239.98166666666665</v>
      </c>
      <c r="AH208" s="3">
        <v>0</v>
      </c>
      <c r="AI208" s="4">
        <f>Table39[[#This Row],[CNA Hours Contract]]/Table39[[#This Row],[CNA Hours]]</f>
        <v>0</v>
      </c>
      <c r="AJ208" s="3">
        <v>0</v>
      </c>
      <c r="AK208" s="3">
        <v>0</v>
      </c>
      <c r="AL208" s="4">
        <v>0</v>
      </c>
      <c r="AM208" s="3">
        <v>0</v>
      </c>
      <c r="AN208" s="3">
        <v>0</v>
      </c>
      <c r="AO208" s="4">
        <v>0</v>
      </c>
      <c r="AP208" s="1" t="s">
        <v>206</v>
      </c>
      <c r="AQ208" s="1">
        <v>1</v>
      </c>
    </row>
    <row r="209" spans="1:43" x14ac:dyDescent="0.2">
      <c r="A209" s="1" t="s">
        <v>208</v>
      </c>
      <c r="B209" s="1" t="s">
        <v>415</v>
      </c>
      <c r="C209" s="1" t="s">
        <v>461</v>
      </c>
      <c r="D209" s="1" t="s">
        <v>517</v>
      </c>
      <c r="E209" s="3">
        <v>81.211111111111109</v>
      </c>
      <c r="F209" s="3">
        <f t="shared" si="11"/>
        <v>456.35</v>
      </c>
      <c r="G209" s="3">
        <f>SUM(Table39[[#This Row],[RN Hours Contract (W/ Admin, DON)]], Table39[[#This Row],[LPN Contract Hours (w/ Admin)]], Table39[[#This Row],[CNA/NA/Med Aide Contract Hours]])</f>
        <v>5.5411111111111113</v>
      </c>
      <c r="H209" s="4">
        <f>Table39[[#This Row],[Total Contract Hours]]/Table39[[#This Row],[Total Hours Nurse Staffing]]</f>
        <v>1.2142239752626518E-2</v>
      </c>
      <c r="I209" s="3">
        <f>SUM(Table39[[#This Row],[RN Hours]], Table39[[#This Row],[RN Admin Hours]], Table39[[#This Row],[RN DON Hours]])</f>
        <v>141.97666666666669</v>
      </c>
      <c r="J209" s="3">
        <f t="shared" si="9"/>
        <v>0</v>
      </c>
      <c r="K209" s="4">
        <f>Table39[[#This Row],[RN Hours Contract (W/ Admin, DON)]]/Table39[[#This Row],[RN Hours (w/ Admin, DON)]]</f>
        <v>0</v>
      </c>
      <c r="L209" s="3">
        <v>86.752222222222215</v>
      </c>
      <c r="M209" s="3">
        <v>0</v>
      </c>
      <c r="N209" s="4">
        <f>Table39[[#This Row],[RN Hours Contract]]/Table39[[#This Row],[RN Hours]]</f>
        <v>0</v>
      </c>
      <c r="O209" s="3">
        <v>50.068888888888907</v>
      </c>
      <c r="P209" s="3">
        <v>0</v>
      </c>
      <c r="Q209" s="4">
        <f>Table39[[#This Row],[RN Admin Hours Contract]]/Table39[[#This Row],[RN Admin Hours]]</f>
        <v>0</v>
      </c>
      <c r="R209" s="3">
        <v>5.1555555555555559</v>
      </c>
      <c r="S209" s="3">
        <v>0</v>
      </c>
      <c r="T209" s="4">
        <f>Table39[[#This Row],[RN DON Hours Contract]]/Table39[[#This Row],[RN DON Hours]]</f>
        <v>0</v>
      </c>
      <c r="U209" s="3">
        <f>SUM(Table39[[#This Row],[LPN Hours]], Table39[[#This Row],[LPN Admin Hours]])</f>
        <v>83.924444444444447</v>
      </c>
      <c r="V209" s="3">
        <f>Table39[[#This Row],[LPN Hours Contract]]+Table39[[#This Row],[LPN Admin Hours Contract]]</f>
        <v>1.0433333333333332</v>
      </c>
      <c r="W209" s="4">
        <f t="shared" si="10"/>
        <v>1.2431816978234389E-2</v>
      </c>
      <c r="X209" s="3">
        <v>77.513333333333335</v>
      </c>
      <c r="Y209" s="3">
        <v>1.0433333333333332</v>
      </c>
      <c r="Z209" s="4">
        <f>Table39[[#This Row],[LPN Hours Contract]]/Table39[[#This Row],[LPN Hours]]</f>
        <v>1.3460049883890941E-2</v>
      </c>
      <c r="AA209" s="3">
        <v>6.4111111111111114</v>
      </c>
      <c r="AB209" s="3">
        <v>0</v>
      </c>
      <c r="AC209" s="4">
        <f>Table39[[#This Row],[LPN Admin Hours Contract]]/Table39[[#This Row],[LPN Admin Hours]]</f>
        <v>0</v>
      </c>
      <c r="AD209" s="3">
        <f>SUM(Table39[[#This Row],[CNA Hours]], Table39[[#This Row],[NA in Training Hours]], Table39[[#This Row],[Med Aide/Tech Hours]])</f>
        <v>230.44888888888892</v>
      </c>
      <c r="AE209" s="3">
        <f>SUM(Table39[[#This Row],[CNA Hours Contract]], Table39[[#This Row],[NA in Training Hours Contract]], Table39[[#This Row],[Med Aide/Tech Hours Contract]])</f>
        <v>4.4977777777777783</v>
      </c>
      <c r="AF209" s="4">
        <f>Table39[[#This Row],[CNA/NA/Med Aide Contract Hours]]/Table39[[#This Row],[Total CNA, NA in Training, Med Aide/Tech Hours]]</f>
        <v>1.9517463501186091E-2</v>
      </c>
      <c r="AG209" s="3">
        <v>230.44888888888892</v>
      </c>
      <c r="AH209" s="3">
        <v>4.4977777777777783</v>
      </c>
      <c r="AI209" s="4">
        <f>Table39[[#This Row],[CNA Hours Contract]]/Table39[[#This Row],[CNA Hours]]</f>
        <v>1.9517463501186091E-2</v>
      </c>
      <c r="AJ209" s="3">
        <v>0</v>
      </c>
      <c r="AK209" s="3">
        <v>0</v>
      </c>
      <c r="AL209" s="4">
        <v>0</v>
      </c>
      <c r="AM209" s="3">
        <v>0</v>
      </c>
      <c r="AN209" s="3">
        <v>0</v>
      </c>
      <c r="AO209" s="4">
        <v>0</v>
      </c>
      <c r="AP209" s="1" t="s">
        <v>207</v>
      </c>
      <c r="AQ209" s="1">
        <v>1</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209" numberStoredAsText="1"/>
    <ignoredError sqref="A1:AO209"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209"/>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524</v>
      </c>
      <c r="B1" s="5" t="s">
        <v>526</v>
      </c>
      <c r="C1" s="5" t="s">
        <v>542</v>
      </c>
      <c r="D1" s="5" t="s">
        <v>527</v>
      </c>
      <c r="E1" s="5" t="s">
        <v>528</v>
      </c>
      <c r="F1" s="5" t="s">
        <v>570</v>
      </c>
      <c r="G1" s="5" t="s">
        <v>571</v>
      </c>
      <c r="H1" s="5" t="s">
        <v>572</v>
      </c>
      <c r="I1" s="5" t="s">
        <v>573</v>
      </c>
      <c r="J1" s="5" t="s">
        <v>574</v>
      </c>
      <c r="K1" s="5" t="s">
        <v>575</v>
      </c>
      <c r="L1" s="5" t="s">
        <v>576</v>
      </c>
      <c r="M1" s="5" t="s">
        <v>577</v>
      </c>
      <c r="N1" s="5" t="s">
        <v>578</v>
      </c>
      <c r="O1" s="5" t="s">
        <v>579</v>
      </c>
      <c r="P1" s="5" t="s">
        <v>580</v>
      </c>
      <c r="Q1" s="5" t="s">
        <v>581</v>
      </c>
      <c r="R1" s="5" t="s">
        <v>582</v>
      </c>
      <c r="S1" s="5" t="s">
        <v>583</v>
      </c>
      <c r="T1" s="5" t="s">
        <v>584</v>
      </c>
      <c r="U1" s="5" t="s">
        <v>585</v>
      </c>
      <c r="V1" s="5" t="s">
        <v>586</v>
      </c>
      <c r="W1" s="5" t="s">
        <v>587</v>
      </c>
      <c r="X1" s="5" t="s">
        <v>588</v>
      </c>
      <c r="Y1" s="5" t="s">
        <v>589</v>
      </c>
      <c r="Z1" s="5" t="s">
        <v>590</v>
      </c>
      <c r="AA1" s="5" t="s">
        <v>591</v>
      </c>
      <c r="AB1" s="5" t="s">
        <v>592</v>
      </c>
      <c r="AC1" s="5" t="s">
        <v>593</v>
      </c>
      <c r="AD1" s="5" t="s">
        <v>594</v>
      </c>
      <c r="AE1" s="5" t="s">
        <v>595</v>
      </c>
      <c r="AF1" s="5" t="s">
        <v>596</v>
      </c>
      <c r="AG1" s="5" t="s">
        <v>597</v>
      </c>
      <c r="AH1" s="5" t="s">
        <v>525</v>
      </c>
      <c r="AI1" s="5" t="s">
        <v>569</v>
      </c>
    </row>
    <row r="2" spans="1:36" x14ac:dyDescent="0.2">
      <c r="A2" s="1" t="s">
        <v>208</v>
      </c>
      <c r="B2" s="1" t="s">
        <v>209</v>
      </c>
      <c r="C2" s="1" t="s">
        <v>426</v>
      </c>
      <c r="D2" s="1" t="s">
        <v>516</v>
      </c>
      <c r="E2" s="3">
        <v>182.92222222222222</v>
      </c>
      <c r="F2" s="3">
        <v>5.1555555555555559</v>
      </c>
      <c r="G2" s="3">
        <v>0.78222222222222249</v>
      </c>
      <c r="H2" s="3">
        <v>0.99944444444444458</v>
      </c>
      <c r="I2" s="3">
        <v>7.2722222222222221</v>
      </c>
      <c r="J2" s="3">
        <v>0</v>
      </c>
      <c r="K2" s="3">
        <v>0</v>
      </c>
      <c r="L2" s="3">
        <v>4.098111111111109</v>
      </c>
      <c r="M2" s="3">
        <v>12.712777777777779</v>
      </c>
      <c r="N2" s="3">
        <v>0</v>
      </c>
      <c r="O2" s="3">
        <f>SUM(Table2[[#This Row],[Qualified Social Work Staff Hours]:[Other Social Work Staff Hours]])/Table2[[#This Row],[MDS Census]]</f>
        <v>6.9498268845289451E-2</v>
      </c>
      <c r="P2" s="3">
        <v>0</v>
      </c>
      <c r="Q2" s="3">
        <v>38.412333333333336</v>
      </c>
      <c r="R2" s="3">
        <f>SUM(Table2[[#This Row],[Qualified Activities Professional Hours]:[Other Activities Professional Hours]])/Table2[[#This Row],[MDS Census]]</f>
        <v>0.20999271092753449</v>
      </c>
      <c r="S2" s="3">
        <v>8.8658888888888896</v>
      </c>
      <c r="T2" s="3">
        <v>9.8011111111111138</v>
      </c>
      <c r="U2" s="3">
        <v>0</v>
      </c>
      <c r="V2" s="3">
        <f>SUM(Table2[[#This Row],[Occupational Therapist Hours]:[OT Aide Hours]])/Table2[[#This Row],[MDS Census]]</f>
        <v>0.10204883678551906</v>
      </c>
      <c r="W2" s="3">
        <v>4.3464444444444439</v>
      </c>
      <c r="X2" s="3">
        <v>9.5132222222222236</v>
      </c>
      <c r="Y2" s="3">
        <v>0</v>
      </c>
      <c r="Z2" s="3">
        <f>SUM(Table2[[#This Row],[Physical Therapist (PT) Hours]:[PT Aide Hours]])/Table2[[#This Row],[MDS Census]]</f>
        <v>7.57680860110551E-2</v>
      </c>
      <c r="AA2" s="3">
        <v>0</v>
      </c>
      <c r="AB2" s="3">
        <v>0</v>
      </c>
      <c r="AC2" s="3">
        <v>0</v>
      </c>
      <c r="AD2" s="3">
        <v>0</v>
      </c>
      <c r="AE2" s="3">
        <v>0</v>
      </c>
      <c r="AF2" s="3">
        <v>0.84477777777777763</v>
      </c>
      <c r="AG2" s="3">
        <v>0</v>
      </c>
      <c r="AH2" s="1" t="s">
        <v>0</v>
      </c>
      <c r="AI2" s="17">
        <v>1</v>
      </c>
      <c r="AJ2" s="1"/>
    </row>
    <row r="3" spans="1:36" x14ac:dyDescent="0.2">
      <c r="A3" s="1" t="s">
        <v>208</v>
      </c>
      <c r="B3" s="1" t="s">
        <v>210</v>
      </c>
      <c r="C3" s="1" t="s">
        <v>425</v>
      </c>
      <c r="D3" s="1" t="s">
        <v>517</v>
      </c>
      <c r="E3" s="3">
        <v>87.677777777777777</v>
      </c>
      <c r="F3" s="3">
        <v>5.6888888888888891</v>
      </c>
      <c r="G3" s="3">
        <v>1.1377777777777778</v>
      </c>
      <c r="H3" s="3">
        <v>0</v>
      </c>
      <c r="I3" s="3">
        <v>1.9861111111111112</v>
      </c>
      <c r="J3" s="3">
        <v>0</v>
      </c>
      <c r="K3" s="3">
        <v>0</v>
      </c>
      <c r="L3" s="3">
        <v>2.8694444444444445</v>
      </c>
      <c r="M3" s="3">
        <v>4.9777777777777779</v>
      </c>
      <c r="N3" s="3">
        <v>0</v>
      </c>
      <c r="O3" s="3">
        <f>SUM(Table2[[#This Row],[Qualified Social Work Staff Hours]:[Other Social Work Staff Hours]])/Table2[[#This Row],[MDS Census]]</f>
        <v>5.6773539475351666E-2</v>
      </c>
      <c r="P3" s="3">
        <v>2</v>
      </c>
      <c r="Q3" s="3">
        <v>7.4972222222222218</v>
      </c>
      <c r="R3" s="3">
        <f>SUM(Table2[[#This Row],[Qualified Activities Professional Hours]:[Other Activities Professional Hours]])/Table2[[#This Row],[MDS Census]]</f>
        <v>0.10831960461285008</v>
      </c>
      <c r="S3" s="3">
        <v>7.4916666666666663</v>
      </c>
      <c r="T3" s="3">
        <v>3.8583333333333334</v>
      </c>
      <c r="U3" s="3">
        <v>0</v>
      </c>
      <c r="V3" s="3">
        <f>SUM(Table2[[#This Row],[Occupational Therapist Hours]:[OT Aide Hours]])/Table2[[#This Row],[MDS Census]]</f>
        <v>0.12945127360283867</v>
      </c>
      <c r="W3" s="3">
        <v>7.177777777777778</v>
      </c>
      <c r="X3" s="3">
        <v>9.6166666666666671</v>
      </c>
      <c r="Y3" s="3">
        <v>0</v>
      </c>
      <c r="Z3" s="3">
        <f>SUM(Table2[[#This Row],[Physical Therapist (PT) Hours]:[PT Aide Hours]])/Table2[[#This Row],[MDS Census]]</f>
        <v>0.19154733240400457</v>
      </c>
      <c r="AA3" s="3">
        <v>0</v>
      </c>
      <c r="AB3" s="3">
        <v>0</v>
      </c>
      <c r="AC3" s="3">
        <v>0</v>
      </c>
      <c r="AD3" s="3">
        <v>0</v>
      </c>
      <c r="AE3" s="3">
        <v>0</v>
      </c>
      <c r="AF3" s="3">
        <v>0</v>
      </c>
      <c r="AG3" s="3">
        <v>0</v>
      </c>
      <c r="AH3" s="1" t="s">
        <v>1</v>
      </c>
      <c r="AI3" s="17">
        <v>1</v>
      </c>
      <c r="AJ3" s="1"/>
    </row>
    <row r="4" spans="1:36" x14ac:dyDescent="0.2">
      <c r="A4" s="1" t="s">
        <v>208</v>
      </c>
      <c r="B4" s="1" t="s">
        <v>211</v>
      </c>
      <c r="C4" s="1" t="s">
        <v>427</v>
      </c>
      <c r="D4" s="1" t="s">
        <v>517</v>
      </c>
      <c r="E4" s="3">
        <v>90.966666666666669</v>
      </c>
      <c r="F4" s="3">
        <v>9.5749999999999993</v>
      </c>
      <c r="G4" s="3">
        <v>0.43055555555555558</v>
      </c>
      <c r="H4" s="3">
        <v>1.1111111111111112E-2</v>
      </c>
      <c r="I4" s="3">
        <v>4.3250000000000002</v>
      </c>
      <c r="J4" s="3">
        <v>0</v>
      </c>
      <c r="K4" s="3">
        <v>0</v>
      </c>
      <c r="L4" s="3">
        <v>6.125</v>
      </c>
      <c r="M4" s="3">
        <v>14.880555555555556</v>
      </c>
      <c r="N4" s="3">
        <v>0</v>
      </c>
      <c r="O4" s="3">
        <f>SUM(Table2[[#This Row],[Qualified Social Work Staff Hours]:[Other Social Work Staff Hours]])/Table2[[#This Row],[MDS Census]]</f>
        <v>0.16358250885550263</v>
      </c>
      <c r="P4" s="3">
        <v>9.8249999999999993</v>
      </c>
      <c r="Q4" s="3">
        <v>19.377777777777776</v>
      </c>
      <c r="R4" s="3">
        <f>SUM(Table2[[#This Row],[Qualified Activities Professional Hours]:[Other Activities Professional Hours]])/Table2[[#This Row],[MDS Census]]</f>
        <v>0.32102723830462926</v>
      </c>
      <c r="S4" s="3">
        <v>11.452777777777778</v>
      </c>
      <c r="T4" s="3">
        <v>5.3722222222222218</v>
      </c>
      <c r="U4" s="3">
        <v>0</v>
      </c>
      <c r="V4" s="3">
        <f>SUM(Table2[[#This Row],[Occupational Therapist Hours]:[OT Aide Hours]])/Table2[[#This Row],[MDS Census]]</f>
        <v>0.18495786002198605</v>
      </c>
      <c r="W4" s="3">
        <v>11.902777777777779</v>
      </c>
      <c r="X4" s="3">
        <v>4.875</v>
      </c>
      <c r="Y4" s="3">
        <v>5.8527777777777779</v>
      </c>
      <c r="Z4" s="3">
        <f>SUM(Table2[[#This Row],[Physical Therapist (PT) Hours]:[PT Aide Hours]])/Table2[[#This Row],[MDS Census]]</f>
        <v>0.24877855136191523</v>
      </c>
      <c r="AA4" s="3">
        <v>0</v>
      </c>
      <c r="AB4" s="3">
        <v>0</v>
      </c>
      <c r="AC4" s="3">
        <v>0</v>
      </c>
      <c r="AD4" s="3">
        <v>0</v>
      </c>
      <c r="AE4" s="3">
        <v>0</v>
      </c>
      <c r="AF4" s="3">
        <v>0</v>
      </c>
      <c r="AG4" s="3">
        <v>0.33055555555555555</v>
      </c>
      <c r="AH4" s="1" t="s">
        <v>2</v>
      </c>
      <c r="AI4" s="17">
        <v>1</v>
      </c>
      <c r="AJ4" s="1"/>
    </row>
    <row r="5" spans="1:36" x14ac:dyDescent="0.2">
      <c r="A5" s="1" t="s">
        <v>208</v>
      </c>
      <c r="B5" s="1" t="s">
        <v>212</v>
      </c>
      <c r="C5" s="1" t="s">
        <v>428</v>
      </c>
      <c r="D5" s="1" t="s">
        <v>518</v>
      </c>
      <c r="E5" s="3">
        <v>105.7</v>
      </c>
      <c r="F5" s="3">
        <v>2.1749999999999998</v>
      </c>
      <c r="G5" s="3">
        <v>0.44444444444444442</v>
      </c>
      <c r="H5" s="3">
        <v>0</v>
      </c>
      <c r="I5" s="3">
        <v>3.3472222222222223</v>
      </c>
      <c r="J5" s="3">
        <v>0</v>
      </c>
      <c r="K5" s="3">
        <v>9.7388888888888889</v>
      </c>
      <c r="L5" s="3">
        <v>10.55</v>
      </c>
      <c r="M5" s="3">
        <v>27.891666666666666</v>
      </c>
      <c r="N5" s="3">
        <v>0</v>
      </c>
      <c r="O5" s="3">
        <f>SUM(Table2[[#This Row],[Qualified Social Work Staff Hours]:[Other Social Work Staff Hours]])/Table2[[#This Row],[MDS Census]]</f>
        <v>0.2638757489750867</v>
      </c>
      <c r="P5" s="3">
        <v>4.0083333333333337</v>
      </c>
      <c r="Q5" s="3">
        <v>13.05</v>
      </c>
      <c r="R5" s="3">
        <f>SUM(Table2[[#This Row],[Qualified Activities Professional Hours]:[Other Activities Professional Hours]])/Table2[[#This Row],[MDS Census]]</f>
        <v>0.16138442131819616</v>
      </c>
      <c r="S5" s="3">
        <v>36.986111111111114</v>
      </c>
      <c r="T5" s="3">
        <v>19.086111111111112</v>
      </c>
      <c r="U5" s="3">
        <v>0</v>
      </c>
      <c r="V5" s="3">
        <f>SUM(Table2[[#This Row],[Occupational Therapist Hours]:[OT Aide Hours]])/Table2[[#This Row],[MDS Census]]</f>
        <v>0.53048460002102382</v>
      </c>
      <c r="W5" s="3">
        <v>43.68611111111111</v>
      </c>
      <c r="X5" s="3">
        <v>17.925000000000001</v>
      </c>
      <c r="Y5" s="3">
        <v>16.274999999999999</v>
      </c>
      <c r="Z5" s="3">
        <f>SUM(Table2[[#This Row],[Physical Therapist (PT) Hours]:[PT Aide Hours]])/Table2[[#This Row],[MDS Census]]</f>
        <v>0.73686008619783461</v>
      </c>
      <c r="AA5" s="3">
        <v>1.25</v>
      </c>
      <c r="AB5" s="3">
        <v>0</v>
      </c>
      <c r="AC5" s="3">
        <v>0</v>
      </c>
      <c r="AD5" s="3">
        <v>0</v>
      </c>
      <c r="AE5" s="3">
        <v>0</v>
      </c>
      <c r="AF5" s="3">
        <v>0</v>
      </c>
      <c r="AG5" s="3">
        <v>0.39166666666666666</v>
      </c>
      <c r="AH5" s="1" t="s">
        <v>3</v>
      </c>
      <c r="AI5" s="17">
        <v>1</v>
      </c>
      <c r="AJ5" s="1"/>
    </row>
    <row r="6" spans="1:36" x14ac:dyDescent="0.2">
      <c r="A6" s="1" t="s">
        <v>208</v>
      </c>
      <c r="B6" s="1" t="s">
        <v>213</v>
      </c>
      <c r="C6" s="1" t="s">
        <v>429</v>
      </c>
      <c r="D6" s="1" t="s">
        <v>519</v>
      </c>
      <c r="E6" s="3">
        <v>40.577777777777776</v>
      </c>
      <c r="F6" s="3">
        <v>5.083333333333333</v>
      </c>
      <c r="G6" s="3">
        <v>0.2722222222222222</v>
      </c>
      <c r="H6" s="3">
        <v>2.9666666666666661E-2</v>
      </c>
      <c r="I6" s="3">
        <v>1.0305555555555554</v>
      </c>
      <c r="J6" s="3">
        <v>0</v>
      </c>
      <c r="K6" s="3">
        <v>0</v>
      </c>
      <c r="L6" s="3">
        <v>0.85833333333333328</v>
      </c>
      <c r="M6" s="3">
        <v>2.1333333333333333</v>
      </c>
      <c r="N6" s="3">
        <v>0</v>
      </c>
      <c r="O6" s="3">
        <f>SUM(Table2[[#This Row],[Qualified Social Work Staff Hours]:[Other Social Work Staff Hours]])/Table2[[#This Row],[MDS Census]]</f>
        <v>5.257393209200438E-2</v>
      </c>
      <c r="P6" s="3">
        <v>0</v>
      </c>
      <c r="Q6" s="3">
        <v>0</v>
      </c>
      <c r="R6" s="3">
        <f>SUM(Table2[[#This Row],[Qualified Activities Professional Hours]:[Other Activities Professional Hours]])/Table2[[#This Row],[MDS Census]]</f>
        <v>0</v>
      </c>
      <c r="S6" s="3">
        <v>5.35</v>
      </c>
      <c r="T6" s="3">
        <v>0.73611111111111116</v>
      </c>
      <c r="U6" s="3">
        <v>0</v>
      </c>
      <c r="V6" s="3">
        <f>SUM(Table2[[#This Row],[Occupational Therapist Hours]:[OT Aide Hours]])/Table2[[#This Row],[MDS Census]]</f>
        <v>0.14998630887185102</v>
      </c>
      <c r="W6" s="3">
        <v>3.0444444444444443</v>
      </c>
      <c r="X6" s="3">
        <v>0</v>
      </c>
      <c r="Y6" s="3">
        <v>0</v>
      </c>
      <c r="Z6" s="3">
        <f>SUM(Table2[[#This Row],[Physical Therapist (PT) Hours]:[PT Aide Hours]])/Table2[[#This Row],[MDS Census]]</f>
        <v>7.5027382256297917E-2</v>
      </c>
      <c r="AA6" s="3">
        <v>0</v>
      </c>
      <c r="AB6" s="3">
        <v>4.9111111111111114</v>
      </c>
      <c r="AC6" s="3">
        <v>0</v>
      </c>
      <c r="AD6" s="3">
        <v>0</v>
      </c>
      <c r="AE6" s="3">
        <v>0</v>
      </c>
      <c r="AF6" s="3">
        <v>0</v>
      </c>
      <c r="AG6" s="3">
        <v>0</v>
      </c>
      <c r="AH6" s="1" t="s">
        <v>4</v>
      </c>
      <c r="AI6" s="17">
        <v>1</v>
      </c>
      <c r="AJ6" s="1"/>
    </row>
    <row r="7" spans="1:36" x14ac:dyDescent="0.2">
      <c r="A7" s="1" t="s">
        <v>208</v>
      </c>
      <c r="B7" s="1" t="s">
        <v>214</v>
      </c>
      <c r="C7" s="1" t="s">
        <v>430</v>
      </c>
      <c r="D7" s="1" t="s">
        <v>516</v>
      </c>
      <c r="E7" s="3">
        <v>82.844444444444449</v>
      </c>
      <c r="F7" s="3">
        <v>5.333333333333333</v>
      </c>
      <c r="G7" s="3">
        <v>0.78222222222222249</v>
      </c>
      <c r="H7" s="3">
        <v>0.63366666666666671</v>
      </c>
      <c r="I7" s="3">
        <v>2.3611111111111112</v>
      </c>
      <c r="J7" s="3">
        <v>0</v>
      </c>
      <c r="K7" s="3">
        <v>4.9777777777777779</v>
      </c>
      <c r="L7" s="3">
        <v>5.7883333333333313</v>
      </c>
      <c r="M7" s="3">
        <v>10.352555555555556</v>
      </c>
      <c r="N7" s="3">
        <v>0</v>
      </c>
      <c r="O7" s="3">
        <f>SUM(Table2[[#This Row],[Qualified Social Work Staff Hours]:[Other Social Work Staff Hours]])/Table2[[#This Row],[MDS Census]]</f>
        <v>0.12496378755364806</v>
      </c>
      <c r="P7" s="3">
        <v>0</v>
      </c>
      <c r="Q7" s="3">
        <v>10.320666666666666</v>
      </c>
      <c r="R7" s="3">
        <f>SUM(Table2[[#This Row],[Qualified Activities Professional Hours]:[Other Activities Professional Hours]])/Table2[[#This Row],[MDS Census]]</f>
        <v>0.12457886266094419</v>
      </c>
      <c r="S7" s="3">
        <v>6.078555555555555</v>
      </c>
      <c r="T7" s="3">
        <v>10.378000000000004</v>
      </c>
      <c r="U7" s="3">
        <v>0</v>
      </c>
      <c r="V7" s="3">
        <f>SUM(Table2[[#This Row],[Occupational Therapist Hours]:[OT Aide Hours]])/Table2[[#This Row],[MDS Census]]</f>
        <v>0.19864404506437774</v>
      </c>
      <c r="W7" s="3">
        <v>16.251333333333339</v>
      </c>
      <c r="X7" s="3">
        <v>5.5147777777777778</v>
      </c>
      <c r="Y7" s="3">
        <v>0</v>
      </c>
      <c r="Z7" s="3">
        <f>SUM(Table2[[#This Row],[Physical Therapist (PT) Hours]:[PT Aide Hours]])/Table2[[#This Row],[MDS Census]]</f>
        <v>0.26273471030042922</v>
      </c>
      <c r="AA7" s="3">
        <v>0</v>
      </c>
      <c r="AB7" s="3">
        <v>0</v>
      </c>
      <c r="AC7" s="3">
        <v>0</v>
      </c>
      <c r="AD7" s="3">
        <v>0</v>
      </c>
      <c r="AE7" s="3">
        <v>0</v>
      </c>
      <c r="AF7" s="3">
        <v>0</v>
      </c>
      <c r="AG7" s="3">
        <v>0</v>
      </c>
      <c r="AH7" s="1" t="s">
        <v>5</v>
      </c>
      <c r="AI7" s="17">
        <v>1</v>
      </c>
      <c r="AJ7" s="1"/>
    </row>
    <row r="8" spans="1:36" x14ac:dyDescent="0.2">
      <c r="A8" s="1" t="s">
        <v>208</v>
      </c>
      <c r="B8" s="1" t="s">
        <v>215</v>
      </c>
      <c r="C8" s="1" t="s">
        <v>422</v>
      </c>
      <c r="D8" s="1" t="s">
        <v>516</v>
      </c>
      <c r="E8" s="3">
        <v>110.25555555555556</v>
      </c>
      <c r="F8" s="3">
        <v>5.6</v>
      </c>
      <c r="G8" s="3">
        <v>1.3722222222222222</v>
      </c>
      <c r="H8" s="3">
        <v>0.44444444444444442</v>
      </c>
      <c r="I8" s="3">
        <v>9.9444444444444446</v>
      </c>
      <c r="J8" s="3">
        <v>0</v>
      </c>
      <c r="K8" s="3">
        <v>6.6361111111111111</v>
      </c>
      <c r="L8" s="3">
        <v>2.0617777777777779</v>
      </c>
      <c r="M8" s="3">
        <v>5.25</v>
      </c>
      <c r="N8" s="3">
        <v>0</v>
      </c>
      <c r="O8" s="3">
        <f>SUM(Table2[[#This Row],[Qualified Social Work Staff Hours]:[Other Social Work Staff Hours]])/Table2[[#This Row],[MDS Census]]</f>
        <v>4.7616648191071247E-2</v>
      </c>
      <c r="P8" s="3">
        <v>4.6500000000000004</v>
      </c>
      <c r="Q8" s="3">
        <v>6.1749999999999998</v>
      </c>
      <c r="R8" s="3">
        <f>SUM(Table2[[#This Row],[Qualified Activities Professional Hours]:[Other Activities Professional Hours]])/Table2[[#This Row],[MDS Census]]</f>
        <v>9.818099365111356E-2</v>
      </c>
      <c r="S8" s="3">
        <v>18.161111111111111</v>
      </c>
      <c r="T8" s="3">
        <v>7.7583333333333337</v>
      </c>
      <c r="U8" s="3">
        <v>0</v>
      </c>
      <c r="V8" s="3">
        <f>SUM(Table2[[#This Row],[Occupational Therapist Hours]:[OT Aide Hours]])/Table2[[#This Row],[MDS Census]]</f>
        <v>0.23508515569888139</v>
      </c>
      <c r="W8" s="3">
        <v>24.905555555555555</v>
      </c>
      <c r="X8" s="3">
        <v>0</v>
      </c>
      <c r="Y8" s="3">
        <v>8.812555555555555</v>
      </c>
      <c r="Z8" s="3">
        <f>SUM(Table2[[#This Row],[Physical Therapist (PT) Hours]:[PT Aide Hours]])/Table2[[#This Row],[MDS Census]]</f>
        <v>0.30581779703718637</v>
      </c>
      <c r="AA8" s="3">
        <v>0</v>
      </c>
      <c r="AB8" s="3">
        <v>5.1361111111111111</v>
      </c>
      <c r="AC8" s="3">
        <v>0</v>
      </c>
      <c r="AD8" s="3">
        <v>0</v>
      </c>
      <c r="AE8" s="3">
        <v>0</v>
      </c>
      <c r="AF8" s="3">
        <v>0</v>
      </c>
      <c r="AG8" s="3">
        <v>0</v>
      </c>
      <c r="AH8" s="1" t="s">
        <v>6</v>
      </c>
      <c r="AI8" s="17">
        <v>1</v>
      </c>
      <c r="AJ8" s="1"/>
    </row>
    <row r="9" spans="1:36" x14ac:dyDescent="0.2">
      <c r="A9" s="1" t="s">
        <v>208</v>
      </c>
      <c r="B9" s="1" t="s">
        <v>216</v>
      </c>
      <c r="C9" s="1" t="s">
        <v>431</v>
      </c>
      <c r="D9" s="1" t="s">
        <v>517</v>
      </c>
      <c r="E9" s="3">
        <v>91.966666666666669</v>
      </c>
      <c r="F9" s="3">
        <v>4.1805555555555554</v>
      </c>
      <c r="G9" s="3">
        <v>0.31666666666666665</v>
      </c>
      <c r="H9" s="3">
        <v>0.61177777777777775</v>
      </c>
      <c r="I9" s="3">
        <v>3.8888888888888888</v>
      </c>
      <c r="J9" s="3">
        <v>0</v>
      </c>
      <c r="K9" s="3">
        <v>0</v>
      </c>
      <c r="L9" s="3">
        <v>3.05</v>
      </c>
      <c r="M9" s="3">
        <v>5.5277777777777777</v>
      </c>
      <c r="N9" s="3">
        <v>0</v>
      </c>
      <c r="O9" s="3">
        <f>SUM(Table2[[#This Row],[Qualified Social Work Staff Hours]:[Other Social Work Staff Hours]])/Table2[[#This Row],[MDS Census]]</f>
        <v>6.0106318714510089E-2</v>
      </c>
      <c r="P9" s="3">
        <v>0</v>
      </c>
      <c r="Q9" s="3">
        <v>4.7222222222222221E-2</v>
      </c>
      <c r="R9" s="3">
        <f>SUM(Table2[[#This Row],[Qualified Activities Professional Hours]:[Other Activities Professional Hours]])/Table2[[#This Row],[MDS Census]]</f>
        <v>5.1347106439531226E-4</v>
      </c>
      <c r="S9" s="3">
        <v>5.9444444444444446</v>
      </c>
      <c r="T9" s="3">
        <v>7.947222222222222</v>
      </c>
      <c r="U9" s="3">
        <v>0</v>
      </c>
      <c r="V9" s="3">
        <f>SUM(Table2[[#This Row],[Occupational Therapist Hours]:[OT Aide Hours]])/Table2[[#This Row],[MDS Census]]</f>
        <v>0.15105110547299744</v>
      </c>
      <c r="W9" s="3">
        <v>6.7055555555555557</v>
      </c>
      <c r="X9" s="3">
        <v>10.686111111111112</v>
      </c>
      <c r="Y9" s="3">
        <v>0</v>
      </c>
      <c r="Z9" s="3">
        <f>SUM(Table2[[#This Row],[Physical Therapist (PT) Hours]:[PT Aide Hours]])/Table2[[#This Row],[MDS Census]]</f>
        <v>0.18910837259876764</v>
      </c>
      <c r="AA9" s="3">
        <v>0</v>
      </c>
      <c r="AB9" s="3">
        <v>12.027777777777779</v>
      </c>
      <c r="AC9" s="3">
        <v>0</v>
      </c>
      <c r="AD9" s="3">
        <v>0</v>
      </c>
      <c r="AE9" s="3">
        <v>0</v>
      </c>
      <c r="AF9" s="3">
        <v>0</v>
      </c>
      <c r="AG9" s="3">
        <v>0</v>
      </c>
      <c r="AH9" s="1" t="s">
        <v>7</v>
      </c>
      <c r="AI9" s="17">
        <v>1</v>
      </c>
      <c r="AJ9" s="1"/>
    </row>
    <row r="10" spans="1:36" x14ac:dyDescent="0.2">
      <c r="A10" s="1" t="s">
        <v>208</v>
      </c>
      <c r="B10" s="1" t="s">
        <v>217</v>
      </c>
      <c r="C10" s="1" t="s">
        <v>432</v>
      </c>
      <c r="D10" s="1" t="s">
        <v>516</v>
      </c>
      <c r="E10" s="3">
        <v>78.766666666666666</v>
      </c>
      <c r="F10" s="3">
        <v>5.083333333333333</v>
      </c>
      <c r="G10" s="3">
        <v>0.33888888888888891</v>
      </c>
      <c r="H10" s="3">
        <v>0.44722222222222235</v>
      </c>
      <c r="I10" s="3">
        <v>1.1944444444444444</v>
      </c>
      <c r="J10" s="3">
        <v>0</v>
      </c>
      <c r="K10" s="3">
        <v>0</v>
      </c>
      <c r="L10" s="3">
        <v>4.458333333333333</v>
      </c>
      <c r="M10" s="3">
        <v>7.5111111111111111</v>
      </c>
      <c r="N10" s="3">
        <v>0</v>
      </c>
      <c r="O10" s="3">
        <f>SUM(Table2[[#This Row],[Qualified Social Work Staff Hours]:[Other Social Work Staff Hours]])/Table2[[#This Row],[MDS Census]]</f>
        <v>9.5359006912117364E-2</v>
      </c>
      <c r="P10" s="3">
        <v>0</v>
      </c>
      <c r="Q10" s="3">
        <v>5.2777777777777778E-2</v>
      </c>
      <c r="R10" s="3">
        <f>SUM(Table2[[#This Row],[Qualified Activities Professional Hours]:[Other Activities Professional Hours]])/Table2[[#This Row],[MDS Census]]</f>
        <v>6.7005219353928624E-4</v>
      </c>
      <c r="S10" s="3">
        <v>4.6916666666666664</v>
      </c>
      <c r="T10" s="3">
        <v>1.6472222222222221</v>
      </c>
      <c r="U10" s="3">
        <v>0</v>
      </c>
      <c r="V10" s="3">
        <f>SUM(Table2[[#This Row],[Occupational Therapist Hours]:[OT Aide Hours]])/Table2[[#This Row],[MDS Census]]</f>
        <v>8.047679503456058E-2</v>
      </c>
      <c r="W10" s="3">
        <v>8.3861111111111111</v>
      </c>
      <c r="X10" s="3">
        <v>4.4027777777777777</v>
      </c>
      <c r="Y10" s="3">
        <v>0</v>
      </c>
      <c r="Z10" s="3">
        <f>SUM(Table2[[#This Row],[Physical Therapist (PT) Hours]:[PT Aide Hours]])/Table2[[#This Row],[MDS Census]]</f>
        <v>0.16236422626604596</v>
      </c>
      <c r="AA10" s="3">
        <v>0</v>
      </c>
      <c r="AB10" s="3">
        <v>9.8944444444444439</v>
      </c>
      <c r="AC10" s="3">
        <v>0</v>
      </c>
      <c r="AD10" s="3">
        <v>0</v>
      </c>
      <c r="AE10" s="3">
        <v>0</v>
      </c>
      <c r="AF10" s="3">
        <v>0</v>
      </c>
      <c r="AG10" s="3">
        <v>0</v>
      </c>
      <c r="AH10" s="1" t="s">
        <v>8</v>
      </c>
      <c r="AI10" s="17">
        <v>1</v>
      </c>
      <c r="AJ10" s="1"/>
    </row>
    <row r="11" spans="1:36" x14ac:dyDescent="0.2">
      <c r="A11" s="1" t="s">
        <v>208</v>
      </c>
      <c r="B11" s="1" t="s">
        <v>218</v>
      </c>
      <c r="C11" s="1" t="s">
        <v>433</v>
      </c>
      <c r="D11" s="1" t="s">
        <v>518</v>
      </c>
      <c r="E11" s="3">
        <v>86.888888888888886</v>
      </c>
      <c r="F11" s="3">
        <v>5.6888888888888891</v>
      </c>
      <c r="G11" s="3">
        <v>0.52222222222222225</v>
      </c>
      <c r="H11" s="3">
        <v>0.41666666666666669</v>
      </c>
      <c r="I11" s="3">
        <v>0.8</v>
      </c>
      <c r="J11" s="3">
        <v>0</v>
      </c>
      <c r="K11" s="3">
        <v>0</v>
      </c>
      <c r="L11" s="3">
        <v>5.4753333333333316</v>
      </c>
      <c r="M11" s="3">
        <v>5.5111111111111111</v>
      </c>
      <c r="N11" s="3">
        <v>0</v>
      </c>
      <c r="O11" s="3">
        <f>SUM(Table2[[#This Row],[Qualified Social Work Staff Hours]:[Other Social Work Staff Hours]])/Table2[[#This Row],[MDS Census]]</f>
        <v>6.342710997442455E-2</v>
      </c>
      <c r="P11" s="3">
        <v>0</v>
      </c>
      <c r="Q11" s="3">
        <v>9.4333333333333336</v>
      </c>
      <c r="R11" s="3">
        <f>SUM(Table2[[#This Row],[Qualified Activities Professional Hours]:[Other Activities Professional Hours]])/Table2[[#This Row],[MDS Census]]</f>
        <v>0.10856777493606139</v>
      </c>
      <c r="S11" s="3">
        <v>5.5625555555555541</v>
      </c>
      <c r="T11" s="3">
        <v>0</v>
      </c>
      <c r="U11" s="3">
        <v>0</v>
      </c>
      <c r="V11" s="3">
        <f>SUM(Table2[[#This Row],[Occupational Therapist Hours]:[OT Aide Hours]])/Table2[[#This Row],[MDS Census]]</f>
        <v>6.4019181585677737E-2</v>
      </c>
      <c r="W11" s="3">
        <v>5.2888888888888888</v>
      </c>
      <c r="X11" s="3">
        <v>5.1914444444444454</v>
      </c>
      <c r="Y11" s="3">
        <v>0</v>
      </c>
      <c r="Z11" s="3">
        <f>SUM(Table2[[#This Row],[Physical Therapist (PT) Hours]:[PT Aide Hours]])/Table2[[#This Row],[MDS Census]]</f>
        <v>0.12061764705882354</v>
      </c>
      <c r="AA11" s="3">
        <v>0</v>
      </c>
      <c r="AB11" s="3">
        <v>5.2</v>
      </c>
      <c r="AC11" s="3">
        <v>0</v>
      </c>
      <c r="AD11" s="3">
        <v>0</v>
      </c>
      <c r="AE11" s="3">
        <v>0</v>
      </c>
      <c r="AF11" s="3">
        <v>0</v>
      </c>
      <c r="AG11" s="3">
        <v>0</v>
      </c>
      <c r="AH11" s="1" t="s">
        <v>9</v>
      </c>
      <c r="AI11" s="17">
        <v>1</v>
      </c>
      <c r="AJ11" s="1"/>
    </row>
    <row r="12" spans="1:36" x14ac:dyDescent="0.2">
      <c r="A12" s="1" t="s">
        <v>208</v>
      </c>
      <c r="B12" s="1" t="s">
        <v>219</v>
      </c>
      <c r="C12" s="1" t="s">
        <v>434</v>
      </c>
      <c r="D12" s="1" t="s">
        <v>517</v>
      </c>
      <c r="E12" s="3">
        <v>101.4</v>
      </c>
      <c r="F12" s="3">
        <v>5.6</v>
      </c>
      <c r="G12" s="3">
        <v>1.0666666666666667</v>
      </c>
      <c r="H12" s="3">
        <v>0.53333333333333333</v>
      </c>
      <c r="I12" s="3">
        <v>0</v>
      </c>
      <c r="J12" s="3">
        <v>0</v>
      </c>
      <c r="K12" s="3">
        <v>0</v>
      </c>
      <c r="L12" s="3">
        <v>3.6935555555555561</v>
      </c>
      <c r="M12" s="3">
        <v>7.0222222222222221</v>
      </c>
      <c r="N12" s="3">
        <v>0</v>
      </c>
      <c r="O12" s="3">
        <f>SUM(Table2[[#This Row],[Qualified Social Work Staff Hours]:[Other Social Work Staff Hours]])/Table2[[#This Row],[MDS Census]]</f>
        <v>6.9252684637300013E-2</v>
      </c>
      <c r="P12" s="3">
        <v>0.90555555555555556</v>
      </c>
      <c r="Q12" s="3">
        <v>10.191666666666666</v>
      </c>
      <c r="R12" s="3">
        <f>SUM(Table2[[#This Row],[Qualified Activities Professional Hours]:[Other Activities Professional Hours]])/Table2[[#This Row],[MDS Census]]</f>
        <v>0.10944006136313827</v>
      </c>
      <c r="S12" s="3">
        <v>8.5828888888888901</v>
      </c>
      <c r="T12" s="3">
        <v>0</v>
      </c>
      <c r="U12" s="3">
        <v>0</v>
      </c>
      <c r="V12" s="3">
        <f>SUM(Table2[[#This Row],[Occupational Therapist Hours]:[OT Aide Hours]])/Table2[[#This Row],[MDS Census]]</f>
        <v>8.4643874643874656E-2</v>
      </c>
      <c r="W12" s="3">
        <v>0.28133333333333332</v>
      </c>
      <c r="X12" s="3">
        <v>6.5777777777777782E-2</v>
      </c>
      <c r="Y12" s="3">
        <v>0</v>
      </c>
      <c r="Z12" s="3">
        <f>SUM(Table2[[#This Row],[Physical Therapist (PT) Hours]:[PT Aide Hours]])/Table2[[#This Row],[MDS Census]]</f>
        <v>3.4231865001095765E-3</v>
      </c>
      <c r="AA12" s="3">
        <v>0</v>
      </c>
      <c r="AB12" s="3">
        <v>5.2444444444444445</v>
      </c>
      <c r="AC12" s="3">
        <v>0</v>
      </c>
      <c r="AD12" s="3">
        <v>0</v>
      </c>
      <c r="AE12" s="3">
        <v>0</v>
      </c>
      <c r="AF12" s="3">
        <v>0</v>
      </c>
      <c r="AG12" s="3">
        <v>0</v>
      </c>
      <c r="AH12" s="1" t="s">
        <v>10</v>
      </c>
      <c r="AI12" s="17">
        <v>1</v>
      </c>
      <c r="AJ12" s="1"/>
    </row>
    <row r="13" spans="1:36" x14ac:dyDescent="0.2">
      <c r="A13" s="1" t="s">
        <v>208</v>
      </c>
      <c r="B13" s="1" t="s">
        <v>220</v>
      </c>
      <c r="C13" s="1" t="s">
        <v>435</v>
      </c>
      <c r="D13" s="1" t="s">
        <v>516</v>
      </c>
      <c r="E13" s="3">
        <v>130.6</v>
      </c>
      <c r="F13" s="3">
        <v>33.677777777777777</v>
      </c>
      <c r="G13" s="3">
        <v>0.57777777777777772</v>
      </c>
      <c r="H13" s="3">
        <v>0.80277777777777781</v>
      </c>
      <c r="I13" s="3">
        <v>5</v>
      </c>
      <c r="J13" s="3">
        <v>0</v>
      </c>
      <c r="K13" s="3">
        <v>5.333333333333333</v>
      </c>
      <c r="L13" s="3">
        <v>9.5888888888888886</v>
      </c>
      <c r="M13" s="3">
        <v>13.972222222222221</v>
      </c>
      <c r="N13" s="3">
        <v>0</v>
      </c>
      <c r="O13" s="3">
        <f>SUM(Table2[[#This Row],[Qualified Social Work Staff Hours]:[Other Social Work Staff Hours]])/Table2[[#This Row],[MDS Census]]</f>
        <v>0.10698485621915943</v>
      </c>
      <c r="P13" s="3">
        <v>4.666666666666667</v>
      </c>
      <c r="Q13" s="3">
        <v>9.6194444444444436</v>
      </c>
      <c r="R13" s="3">
        <f>SUM(Table2[[#This Row],[Qualified Activities Professional Hours]:[Other Activities Professional Hours]])/Table2[[#This Row],[MDS Census]]</f>
        <v>0.10938829334694573</v>
      </c>
      <c r="S13" s="3">
        <v>5.1527777777777777</v>
      </c>
      <c r="T13" s="3">
        <v>10.491666666666667</v>
      </c>
      <c r="U13" s="3">
        <v>0</v>
      </c>
      <c r="V13" s="3">
        <f>SUM(Table2[[#This Row],[Occupational Therapist Hours]:[OT Aide Hours]])/Table2[[#This Row],[MDS Census]]</f>
        <v>0.11978900799727754</v>
      </c>
      <c r="W13" s="3">
        <v>5.2694444444444448</v>
      </c>
      <c r="X13" s="3">
        <v>10.438888888888888</v>
      </c>
      <c r="Y13" s="3">
        <v>4.4833333333333334</v>
      </c>
      <c r="Z13" s="3">
        <f>SUM(Table2[[#This Row],[Physical Therapist (PT) Hours]:[PT Aide Hours]])/Table2[[#This Row],[MDS Census]]</f>
        <v>0.15460694231750893</v>
      </c>
      <c r="AA13" s="3">
        <v>0</v>
      </c>
      <c r="AB13" s="3">
        <v>4.7972222222222225</v>
      </c>
      <c r="AC13" s="3">
        <v>0</v>
      </c>
      <c r="AD13" s="3">
        <v>68.658333333333331</v>
      </c>
      <c r="AE13" s="3">
        <v>0</v>
      </c>
      <c r="AF13" s="3">
        <v>0</v>
      </c>
      <c r="AG13" s="3">
        <v>1.25</v>
      </c>
      <c r="AH13" s="1" t="s">
        <v>11</v>
      </c>
      <c r="AI13" s="17">
        <v>1</v>
      </c>
      <c r="AJ13" s="1"/>
    </row>
    <row r="14" spans="1:36" x14ac:dyDescent="0.2">
      <c r="A14" s="1" t="s">
        <v>208</v>
      </c>
      <c r="B14" s="1" t="s">
        <v>221</v>
      </c>
      <c r="C14" s="1" t="s">
        <v>419</v>
      </c>
      <c r="D14" s="1" t="s">
        <v>517</v>
      </c>
      <c r="E14" s="3">
        <v>135.69999999999999</v>
      </c>
      <c r="F14" s="3">
        <v>5.2</v>
      </c>
      <c r="G14" s="3">
        <v>0.3611111111111111</v>
      </c>
      <c r="H14" s="3">
        <v>0.6767777777777777</v>
      </c>
      <c r="I14" s="3">
        <v>5.6055555555555552</v>
      </c>
      <c r="J14" s="3">
        <v>0</v>
      </c>
      <c r="K14" s="3">
        <v>0</v>
      </c>
      <c r="L14" s="3">
        <v>4.5702222222222213</v>
      </c>
      <c r="M14" s="3">
        <v>5.1555555555555559</v>
      </c>
      <c r="N14" s="3">
        <v>4.6164444444444435</v>
      </c>
      <c r="O14" s="3">
        <f>SUM(Table2[[#This Row],[Qualified Social Work Staff Hours]:[Other Social Work Staff Hours]])/Table2[[#This Row],[MDS Census]]</f>
        <v>7.2011790714812077E-2</v>
      </c>
      <c r="P14" s="3">
        <v>15.925555555555549</v>
      </c>
      <c r="Q14" s="3">
        <v>0</v>
      </c>
      <c r="R14" s="3">
        <f>SUM(Table2[[#This Row],[Qualified Activities Professional Hours]:[Other Activities Professional Hours]])/Table2[[#This Row],[MDS Census]]</f>
        <v>0.11735855236223693</v>
      </c>
      <c r="S14" s="3">
        <v>9.8036666666666665</v>
      </c>
      <c r="T14" s="3">
        <v>6.9944444444444445</v>
      </c>
      <c r="U14" s="3">
        <v>0</v>
      </c>
      <c r="V14" s="3">
        <f>SUM(Table2[[#This Row],[Occupational Therapist Hours]:[OT Aide Hours]])/Table2[[#This Row],[MDS Census]]</f>
        <v>0.12378858593302221</v>
      </c>
      <c r="W14" s="3">
        <v>4.197222222222222</v>
      </c>
      <c r="X14" s="3">
        <v>8.9592222222222233</v>
      </c>
      <c r="Y14" s="3">
        <v>0</v>
      </c>
      <c r="Z14" s="3">
        <f>SUM(Table2[[#This Row],[Physical Therapist (PT) Hours]:[PT Aide Hours]])/Table2[[#This Row],[MDS Census]]</f>
        <v>9.695242774093181E-2</v>
      </c>
      <c r="AA14" s="3">
        <v>0</v>
      </c>
      <c r="AB14" s="3">
        <v>5.2444444444444445</v>
      </c>
      <c r="AC14" s="3">
        <v>0</v>
      </c>
      <c r="AD14" s="3">
        <v>0</v>
      </c>
      <c r="AE14" s="3">
        <v>0</v>
      </c>
      <c r="AF14" s="3">
        <v>1.6666666666666667</v>
      </c>
      <c r="AG14" s="3">
        <v>0</v>
      </c>
      <c r="AH14" s="1" t="s">
        <v>12</v>
      </c>
      <c r="AI14" s="17">
        <v>1</v>
      </c>
      <c r="AJ14" s="1"/>
    </row>
    <row r="15" spans="1:36" x14ac:dyDescent="0.2">
      <c r="A15" s="1" t="s">
        <v>208</v>
      </c>
      <c r="B15" s="1" t="s">
        <v>222</v>
      </c>
      <c r="C15" s="1" t="s">
        <v>436</v>
      </c>
      <c r="D15" s="1" t="s">
        <v>518</v>
      </c>
      <c r="E15" s="3">
        <v>99.12222222222222</v>
      </c>
      <c r="F15" s="3">
        <v>5.6888888888888891</v>
      </c>
      <c r="G15" s="3">
        <v>0.11388888888888889</v>
      </c>
      <c r="H15" s="3">
        <v>0.60755555555555552</v>
      </c>
      <c r="I15" s="3">
        <v>2.0388888888888888</v>
      </c>
      <c r="J15" s="3">
        <v>0</v>
      </c>
      <c r="K15" s="3">
        <v>0</v>
      </c>
      <c r="L15" s="3">
        <v>3.8027777777777776</v>
      </c>
      <c r="M15" s="3">
        <v>5.2444444444444445</v>
      </c>
      <c r="N15" s="3">
        <v>0.45277777777777778</v>
      </c>
      <c r="O15" s="3">
        <f>SUM(Table2[[#This Row],[Qualified Social Work Staff Hours]:[Other Social Work Staff Hours]])/Table2[[#This Row],[MDS Census]]</f>
        <v>5.7476740275753835E-2</v>
      </c>
      <c r="P15" s="3">
        <v>5.0388888888888888</v>
      </c>
      <c r="Q15" s="3">
        <v>4.1888888888888891</v>
      </c>
      <c r="R15" s="3">
        <f>SUM(Table2[[#This Row],[Qualified Activities Professional Hours]:[Other Activities Professional Hours]])/Table2[[#This Row],[MDS Census]]</f>
        <v>9.3094944512946975E-2</v>
      </c>
      <c r="S15" s="3">
        <v>8.1972222222222229</v>
      </c>
      <c r="T15" s="3">
        <v>8.0611111111111118</v>
      </c>
      <c r="U15" s="3">
        <v>0</v>
      </c>
      <c r="V15" s="3">
        <f>SUM(Table2[[#This Row],[Occupational Therapist Hours]:[OT Aide Hours]])/Table2[[#This Row],[MDS Census]]</f>
        <v>0.16402309158166126</v>
      </c>
      <c r="W15" s="3">
        <v>10.225</v>
      </c>
      <c r="X15" s="3">
        <v>9.7888888888888896</v>
      </c>
      <c r="Y15" s="3">
        <v>0</v>
      </c>
      <c r="Z15" s="3">
        <f>SUM(Table2[[#This Row],[Physical Therapist (PT) Hours]:[PT Aide Hours]])/Table2[[#This Row],[MDS Census]]</f>
        <v>0.20191122071516646</v>
      </c>
      <c r="AA15" s="3">
        <v>0</v>
      </c>
      <c r="AB15" s="3">
        <v>0</v>
      </c>
      <c r="AC15" s="3">
        <v>0</v>
      </c>
      <c r="AD15" s="3">
        <v>0</v>
      </c>
      <c r="AE15" s="3">
        <v>0</v>
      </c>
      <c r="AF15" s="3">
        <v>0</v>
      </c>
      <c r="AG15" s="3">
        <v>0</v>
      </c>
      <c r="AH15" s="1" t="s">
        <v>13</v>
      </c>
      <c r="AI15" s="17">
        <v>1</v>
      </c>
      <c r="AJ15" s="1"/>
    </row>
    <row r="16" spans="1:36" x14ac:dyDescent="0.2">
      <c r="A16" s="1" t="s">
        <v>208</v>
      </c>
      <c r="B16" s="1" t="s">
        <v>223</v>
      </c>
      <c r="C16" s="1" t="s">
        <v>437</v>
      </c>
      <c r="D16" s="1" t="s">
        <v>516</v>
      </c>
      <c r="E16" s="3">
        <v>47.711111111111109</v>
      </c>
      <c r="F16" s="3">
        <v>5.5111111111111111</v>
      </c>
      <c r="G16" s="3">
        <v>0</v>
      </c>
      <c r="H16" s="3">
        <v>0</v>
      </c>
      <c r="I16" s="3">
        <v>1.9666666666666666</v>
      </c>
      <c r="J16" s="3">
        <v>0</v>
      </c>
      <c r="K16" s="3">
        <v>0</v>
      </c>
      <c r="L16" s="3">
        <v>0</v>
      </c>
      <c r="M16" s="3">
        <v>2.1111111111111112</v>
      </c>
      <c r="N16" s="3">
        <v>0</v>
      </c>
      <c r="O16" s="3">
        <f>SUM(Table2[[#This Row],[Qualified Social Work Staff Hours]:[Other Social Work Staff Hours]])/Table2[[#This Row],[MDS Census]]</f>
        <v>4.4247787610619475E-2</v>
      </c>
      <c r="P16" s="3">
        <v>0</v>
      </c>
      <c r="Q16" s="3">
        <v>4.0277777777777777</v>
      </c>
      <c r="R16" s="3">
        <f>SUM(Table2[[#This Row],[Qualified Activities Professional Hours]:[Other Activities Professional Hours]])/Table2[[#This Row],[MDS Census]]</f>
        <v>8.4420121099208198E-2</v>
      </c>
      <c r="S16" s="3">
        <v>0</v>
      </c>
      <c r="T16" s="3">
        <v>0</v>
      </c>
      <c r="U16" s="3">
        <v>0</v>
      </c>
      <c r="V16" s="3">
        <f>SUM(Table2[[#This Row],[Occupational Therapist Hours]:[OT Aide Hours]])/Table2[[#This Row],[MDS Census]]</f>
        <v>0</v>
      </c>
      <c r="W16" s="3">
        <v>0</v>
      </c>
      <c r="X16" s="3">
        <v>0</v>
      </c>
      <c r="Y16" s="3">
        <v>0</v>
      </c>
      <c r="Z16" s="3">
        <f>SUM(Table2[[#This Row],[Physical Therapist (PT) Hours]:[PT Aide Hours]])/Table2[[#This Row],[MDS Census]]</f>
        <v>0</v>
      </c>
      <c r="AA16" s="3">
        <v>0</v>
      </c>
      <c r="AB16" s="3">
        <v>3.7777777777777777</v>
      </c>
      <c r="AC16" s="3">
        <v>0</v>
      </c>
      <c r="AD16" s="3">
        <v>0</v>
      </c>
      <c r="AE16" s="3">
        <v>0</v>
      </c>
      <c r="AF16" s="3">
        <v>0.19166666666666668</v>
      </c>
      <c r="AG16" s="3">
        <v>0</v>
      </c>
      <c r="AH16" s="1" t="s">
        <v>14</v>
      </c>
      <c r="AI16" s="17">
        <v>1</v>
      </c>
      <c r="AJ16" s="1"/>
    </row>
    <row r="17" spans="1:36" x14ac:dyDescent="0.2">
      <c r="A17" s="1" t="s">
        <v>208</v>
      </c>
      <c r="B17" s="1" t="s">
        <v>224</v>
      </c>
      <c r="C17" s="1" t="s">
        <v>438</v>
      </c>
      <c r="D17" s="1" t="s">
        <v>519</v>
      </c>
      <c r="E17" s="3">
        <v>61.68888888888889</v>
      </c>
      <c r="F17" s="3">
        <v>5</v>
      </c>
      <c r="G17" s="3">
        <v>0.1111111111111111</v>
      </c>
      <c r="H17" s="3">
        <v>0.41300000000000009</v>
      </c>
      <c r="I17" s="3">
        <v>1.5694444444444444</v>
      </c>
      <c r="J17" s="3">
        <v>0</v>
      </c>
      <c r="K17" s="3">
        <v>0</v>
      </c>
      <c r="L17" s="3">
        <v>2.85</v>
      </c>
      <c r="M17" s="3">
        <v>4.2444444444444445</v>
      </c>
      <c r="N17" s="3">
        <v>0</v>
      </c>
      <c r="O17" s="3">
        <f>SUM(Table2[[#This Row],[Qualified Social Work Staff Hours]:[Other Social Work Staff Hours]])/Table2[[#This Row],[MDS Census]]</f>
        <v>6.8804034582132564E-2</v>
      </c>
      <c r="P17" s="3">
        <v>0</v>
      </c>
      <c r="Q17" s="3">
        <v>1.4944444444444445</v>
      </c>
      <c r="R17" s="3">
        <f>SUM(Table2[[#This Row],[Qualified Activities Professional Hours]:[Other Activities Professional Hours]])/Table2[[#This Row],[MDS Census]]</f>
        <v>2.4225504322766569E-2</v>
      </c>
      <c r="S17" s="3">
        <v>4.3777777777777782</v>
      </c>
      <c r="T17" s="3">
        <v>3.9861111111111112</v>
      </c>
      <c r="U17" s="3">
        <v>0</v>
      </c>
      <c r="V17" s="3">
        <f>SUM(Table2[[#This Row],[Occupational Therapist Hours]:[OT Aide Hours]])/Table2[[#This Row],[MDS Census]]</f>
        <v>0.13558177233429394</v>
      </c>
      <c r="W17" s="3">
        <v>5.9333333333333336</v>
      </c>
      <c r="X17" s="3">
        <v>3.5750000000000002</v>
      </c>
      <c r="Y17" s="3">
        <v>0</v>
      </c>
      <c r="Z17" s="3">
        <f>SUM(Table2[[#This Row],[Physical Therapist (PT) Hours]:[PT Aide Hours]])/Table2[[#This Row],[MDS Census]]</f>
        <v>0.15413364553314121</v>
      </c>
      <c r="AA17" s="3">
        <v>0</v>
      </c>
      <c r="AB17" s="3">
        <v>5.8777777777777782</v>
      </c>
      <c r="AC17" s="3">
        <v>0</v>
      </c>
      <c r="AD17" s="3">
        <v>0</v>
      </c>
      <c r="AE17" s="3">
        <v>0</v>
      </c>
      <c r="AF17" s="3">
        <v>0</v>
      </c>
      <c r="AG17" s="3">
        <v>0</v>
      </c>
      <c r="AH17" s="1" t="s">
        <v>15</v>
      </c>
      <c r="AI17" s="17">
        <v>1</v>
      </c>
      <c r="AJ17" s="1"/>
    </row>
    <row r="18" spans="1:36" x14ac:dyDescent="0.2">
      <c r="A18" s="1" t="s">
        <v>208</v>
      </c>
      <c r="B18" s="1" t="s">
        <v>225</v>
      </c>
      <c r="C18" s="1" t="s">
        <v>430</v>
      </c>
      <c r="D18" s="1" t="s">
        <v>516</v>
      </c>
      <c r="E18" s="3">
        <v>50.666666666666664</v>
      </c>
      <c r="F18" s="3">
        <v>5.6527777777777777</v>
      </c>
      <c r="G18" s="3">
        <v>0.37222222222222223</v>
      </c>
      <c r="H18" s="3">
        <v>0.20666666666666669</v>
      </c>
      <c r="I18" s="3">
        <v>1.5333333333333334</v>
      </c>
      <c r="J18" s="3">
        <v>0</v>
      </c>
      <c r="K18" s="3">
        <v>0</v>
      </c>
      <c r="L18" s="3">
        <v>0.96388888888888891</v>
      </c>
      <c r="M18" s="3">
        <v>4.5805555555555557</v>
      </c>
      <c r="N18" s="3">
        <v>0</v>
      </c>
      <c r="O18" s="3">
        <f>SUM(Table2[[#This Row],[Qualified Social Work Staff Hours]:[Other Social Work Staff Hours]])/Table2[[#This Row],[MDS Census]]</f>
        <v>9.0405701754385975E-2</v>
      </c>
      <c r="P18" s="3">
        <v>0</v>
      </c>
      <c r="Q18" s="3">
        <v>0</v>
      </c>
      <c r="R18" s="3">
        <f>SUM(Table2[[#This Row],[Qualified Activities Professional Hours]:[Other Activities Professional Hours]])/Table2[[#This Row],[MDS Census]]</f>
        <v>0</v>
      </c>
      <c r="S18" s="3">
        <v>1.7805555555555554</v>
      </c>
      <c r="T18" s="3">
        <v>5.625</v>
      </c>
      <c r="U18" s="3">
        <v>0</v>
      </c>
      <c r="V18" s="3">
        <f>SUM(Table2[[#This Row],[Occupational Therapist Hours]:[OT Aide Hours]])/Table2[[#This Row],[MDS Census]]</f>
        <v>0.14616228070175438</v>
      </c>
      <c r="W18" s="3">
        <v>2.65</v>
      </c>
      <c r="X18" s="3">
        <v>6.0666666666666664</v>
      </c>
      <c r="Y18" s="3">
        <v>0</v>
      </c>
      <c r="Z18" s="3">
        <f>SUM(Table2[[#This Row],[Physical Therapist (PT) Hours]:[PT Aide Hours]])/Table2[[#This Row],[MDS Census]]</f>
        <v>0.17203947368421055</v>
      </c>
      <c r="AA18" s="3">
        <v>0.17777777777777778</v>
      </c>
      <c r="AB18" s="3">
        <v>12.034444444444443</v>
      </c>
      <c r="AC18" s="3">
        <v>0</v>
      </c>
      <c r="AD18" s="3">
        <v>0</v>
      </c>
      <c r="AE18" s="3">
        <v>0</v>
      </c>
      <c r="AF18" s="3">
        <v>0</v>
      </c>
      <c r="AG18" s="3">
        <v>0</v>
      </c>
      <c r="AH18" s="1" t="s">
        <v>16</v>
      </c>
      <c r="AI18" s="17">
        <v>1</v>
      </c>
      <c r="AJ18" s="1"/>
    </row>
    <row r="19" spans="1:36" x14ac:dyDescent="0.2">
      <c r="A19" s="1" t="s">
        <v>208</v>
      </c>
      <c r="B19" s="1" t="s">
        <v>226</v>
      </c>
      <c r="C19" s="1" t="s">
        <v>439</v>
      </c>
      <c r="D19" s="1" t="s">
        <v>520</v>
      </c>
      <c r="E19" s="3">
        <v>86.411111111111111</v>
      </c>
      <c r="F19" s="3">
        <v>5.6055555555555552</v>
      </c>
      <c r="G19" s="3">
        <v>0.5805555555555556</v>
      </c>
      <c r="H19" s="3">
        <v>0</v>
      </c>
      <c r="I19" s="3">
        <v>2.0055555555555555</v>
      </c>
      <c r="J19" s="3">
        <v>0</v>
      </c>
      <c r="K19" s="3">
        <v>4.7833333333333332</v>
      </c>
      <c r="L19" s="3">
        <v>5.7249999999999996</v>
      </c>
      <c r="M19" s="3">
        <v>0</v>
      </c>
      <c r="N19" s="3">
        <v>4.2279999999999998</v>
      </c>
      <c r="O19" s="3">
        <f>SUM(Table2[[#This Row],[Qualified Social Work Staff Hours]:[Other Social Work Staff Hours]])/Table2[[#This Row],[MDS Census]]</f>
        <v>4.8928892889288929E-2</v>
      </c>
      <c r="P19" s="3">
        <v>5.3250000000000002</v>
      </c>
      <c r="Q19" s="3">
        <v>7.1294444444444443</v>
      </c>
      <c r="R19" s="3">
        <f>SUM(Table2[[#This Row],[Qualified Activities Professional Hours]:[Other Activities Professional Hours]])/Table2[[#This Row],[MDS Census]]</f>
        <v>0.14413012729844413</v>
      </c>
      <c r="S19" s="3">
        <v>12.736444444444444</v>
      </c>
      <c r="T19" s="3">
        <v>17.115222222222222</v>
      </c>
      <c r="U19" s="3">
        <v>0</v>
      </c>
      <c r="V19" s="3">
        <f>SUM(Table2[[#This Row],[Occupational Therapist Hours]:[OT Aide Hours]])/Table2[[#This Row],[MDS Census]]</f>
        <v>0.34546097466889547</v>
      </c>
      <c r="W19" s="3">
        <v>18.915555555555557</v>
      </c>
      <c r="X19" s="3">
        <v>39.327000000000005</v>
      </c>
      <c r="Y19" s="3">
        <v>14.143666666666668</v>
      </c>
      <c r="Z19" s="3">
        <f>SUM(Table2[[#This Row],[Physical Therapist (PT) Hours]:[PT Aide Hours]])/Table2[[#This Row],[MDS Census]]</f>
        <v>0.83769576957695779</v>
      </c>
      <c r="AA19" s="3">
        <v>0</v>
      </c>
      <c r="AB19" s="3">
        <v>0</v>
      </c>
      <c r="AC19" s="3">
        <v>0</v>
      </c>
      <c r="AD19" s="3">
        <v>0</v>
      </c>
      <c r="AE19" s="3">
        <v>0</v>
      </c>
      <c r="AF19" s="3">
        <v>0</v>
      </c>
      <c r="AG19" s="3">
        <v>0</v>
      </c>
      <c r="AH19" s="1" t="s">
        <v>17</v>
      </c>
      <c r="AI19" s="17">
        <v>1</v>
      </c>
      <c r="AJ19" s="1"/>
    </row>
    <row r="20" spans="1:36" x14ac:dyDescent="0.2">
      <c r="A20" s="1" t="s">
        <v>208</v>
      </c>
      <c r="B20" s="1" t="s">
        <v>227</v>
      </c>
      <c r="C20" s="1" t="s">
        <v>440</v>
      </c>
      <c r="D20" s="1" t="s">
        <v>521</v>
      </c>
      <c r="E20" s="3">
        <v>78.8</v>
      </c>
      <c r="F20" s="3">
        <v>7.4666666666666668</v>
      </c>
      <c r="G20" s="3">
        <v>0.27777777777777779</v>
      </c>
      <c r="H20" s="3">
        <v>0</v>
      </c>
      <c r="I20" s="3">
        <v>5.4444444444444446</v>
      </c>
      <c r="J20" s="3">
        <v>0</v>
      </c>
      <c r="K20" s="3">
        <v>4.5999999999999996</v>
      </c>
      <c r="L20" s="3">
        <v>5.3170000000000002</v>
      </c>
      <c r="M20" s="3">
        <v>6.6638888888888888</v>
      </c>
      <c r="N20" s="3">
        <v>0</v>
      </c>
      <c r="O20" s="3">
        <f>SUM(Table2[[#This Row],[Qualified Social Work Staff Hours]:[Other Social Work Staff Hours]])/Table2[[#This Row],[MDS Census]]</f>
        <v>8.4567117879300616E-2</v>
      </c>
      <c r="P20" s="3">
        <v>4.9361111111111109</v>
      </c>
      <c r="Q20" s="3">
        <v>11.677777777777777</v>
      </c>
      <c r="R20" s="3">
        <f>SUM(Table2[[#This Row],[Qualified Activities Professional Hours]:[Other Activities Professional Hours]])/Table2[[#This Row],[MDS Census]]</f>
        <v>0.21083615341229553</v>
      </c>
      <c r="S20" s="3">
        <v>6.0148888888888896</v>
      </c>
      <c r="T20" s="3">
        <v>5.1387777777777774</v>
      </c>
      <c r="U20" s="3">
        <v>0</v>
      </c>
      <c r="V20" s="3">
        <f>SUM(Table2[[#This Row],[Occupational Therapist Hours]:[OT Aide Hours]])/Table2[[#This Row],[MDS Census]]</f>
        <v>0.14154399323181049</v>
      </c>
      <c r="W20" s="3">
        <v>4.703333333333334</v>
      </c>
      <c r="X20" s="3">
        <v>5.2356666666666687</v>
      </c>
      <c r="Y20" s="3">
        <v>0</v>
      </c>
      <c r="Z20" s="3">
        <f>SUM(Table2[[#This Row],[Physical Therapist (PT) Hours]:[PT Aide Hours]])/Table2[[#This Row],[MDS Census]]</f>
        <v>0.12612944162436554</v>
      </c>
      <c r="AA20" s="3">
        <v>0</v>
      </c>
      <c r="AB20" s="3">
        <v>0</v>
      </c>
      <c r="AC20" s="3">
        <v>0</v>
      </c>
      <c r="AD20" s="3">
        <v>0</v>
      </c>
      <c r="AE20" s="3">
        <v>0</v>
      </c>
      <c r="AF20" s="3">
        <v>0</v>
      </c>
      <c r="AG20" s="3">
        <v>0</v>
      </c>
      <c r="AH20" s="1" t="s">
        <v>18</v>
      </c>
      <c r="AI20" s="17">
        <v>1</v>
      </c>
      <c r="AJ20" s="1"/>
    </row>
    <row r="21" spans="1:36" x14ac:dyDescent="0.2">
      <c r="A21" s="1" t="s">
        <v>208</v>
      </c>
      <c r="B21" s="1" t="s">
        <v>228</v>
      </c>
      <c r="C21" s="1" t="s">
        <v>441</v>
      </c>
      <c r="D21" s="1" t="s">
        <v>517</v>
      </c>
      <c r="E21" s="3">
        <v>104.77777777777777</v>
      </c>
      <c r="F21" s="3">
        <v>4.9027777777777777</v>
      </c>
      <c r="G21" s="3">
        <v>0.36666666666666664</v>
      </c>
      <c r="H21" s="3">
        <v>0.37777777777777777</v>
      </c>
      <c r="I21" s="3">
        <v>4.4249999999999998</v>
      </c>
      <c r="J21" s="3">
        <v>0</v>
      </c>
      <c r="K21" s="3">
        <v>0</v>
      </c>
      <c r="L21" s="3">
        <v>6.9751111111111106</v>
      </c>
      <c r="M21" s="3">
        <v>9.7972222222222225</v>
      </c>
      <c r="N21" s="3">
        <v>0</v>
      </c>
      <c r="O21" s="3">
        <f>SUM(Table2[[#This Row],[Qualified Social Work Staff Hours]:[Other Social Work Staff Hours]])/Table2[[#This Row],[MDS Census]]</f>
        <v>9.3504772004241787E-2</v>
      </c>
      <c r="P21" s="3">
        <v>13.561111111111112</v>
      </c>
      <c r="Q21" s="3">
        <v>0</v>
      </c>
      <c r="R21" s="3">
        <f>SUM(Table2[[#This Row],[Qualified Activities Professional Hours]:[Other Activities Professional Hours]])/Table2[[#This Row],[MDS Census]]</f>
        <v>0.12942735949098622</v>
      </c>
      <c r="S21" s="3">
        <v>8.7659999999999982</v>
      </c>
      <c r="T21" s="3">
        <v>11.035555555555556</v>
      </c>
      <c r="U21" s="3">
        <v>0</v>
      </c>
      <c r="V21" s="3">
        <f>SUM(Table2[[#This Row],[Occupational Therapist Hours]:[OT Aide Hours]])/Table2[[#This Row],[MDS Census]]</f>
        <v>0.18898621420996817</v>
      </c>
      <c r="W21" s="3">
        <v>17.260333333333328</v>
      </c>
      <c r="X21" s="3">
        <v>10.613666666666667</v>
      </c>
      <c r="Y21" s="3">
        <v>1.6094444444444447</v>
      </c>
      <c r="Z21" s="3">
        <f>SUM(Table2[[#This Row],[Physical Therapist (PT) Hours]:[PT Aide Hours]])/Table2[[#This Row],[MDS Census]]</f>
        <v>0.281390243902439</v>
      </c>
      <c r="AA21" s="3">
        <v>0</v>
      </c>
      <c r="AB21" s="3">
        <v>4.5083333333333337</v>
      </c>
      <c r="AC21" s="3">
        <v>0</v>
      </c>
      <c r="AD21" s="3">
        <v>0</v>
      </c>
      <c r="AE21" s="3">
        <v>0</v>
      </c>
      <c r="AF21" s="3">
        <v>1.1377777777777778</v>
      </c>
      <c r="AG21" s="3">
        <v>0</v>
      </c>
      <c r="AH21" s="1" t="s">
        <v>19</v>
      </c>
      <c r="AI21" s="17">
        <v>1</v>
      </c>
      <c r="AJ21" s="1"/>
    </row>
    <row r="22" spans="1:36" x14ac:dyDescent="0.2">
      <c r="A22" s="1" t="s">
        <v>208</v>
      </c>
      <c r="B22" s="1" t="s">
        <v>229</v>
      </c>
      <c r="C22" s="1" t="s">
        <v>442</v>
      </c>
      <c r="D22" s="1" t="s">
        <v>520</v>
      </c>
      <c r="E22" s="3">
        <v>45.944444444444443</v>
      </c>
      <c r="F22" s="3">
        <v>5.6888888888888891</v>
      </c>
      <c r="G22" s="3">
        <v>0.34444444444444444</v>
      </c>
      <c r="H22" s="3">
        <v>0.26666666666666666</v>
      </c>
      <c r="I22" s="3">
        <v>0.55277777777777781</v>
      </c>
      <c r="J22" s="3">
        <v>0</v>
      </c>
      <c r="K22" s="3">
        <v>0</v>
      </c>
      <c r="L22" s="3">
        <v>1.2067777777777777</v>
      </c>
      <c r="M22" s="3">
        <v>6.6666666666666666E-2</v>
      </c>
      <c r="N22" s="3">
        <v>4.5004444444444438</v>
      </c>
      <c r="O22" s="3">
        <f>SUM(Table2[[#This Row],[Qualified Social Work Staff Hours]:[Other Social Work Staff Hours]])/Table2[[#This Row],[MDS Census]]</f>
        <v>9.9405078597339769E-2</v>
      </c>
      <c r="P22" s="3">
        <v>7.0685555555555561</v>
      </c>
      <c r="Q22" s="3">
        <v>0</v>
      </c>
      <c r="R22" s="3">
        <f>SUM(Table2[[#This Row],[Qualified Activities Professional Hours]:[Other Activities Professional Hours]])/Table2[[#This Row],[MDS Census]]</f>
        <v>0.15385006045949215</v>
      </c>
      <c r="S22" s="3">
        <v>3.7603333333333326</v>
      </c>
      <c r="T22" s="3">
        <v>9.3019999999999996</v>
      </c>
      <c r="U22" s="3">
        <v>0</v>
      </c>
      <c r="V22" s="3">
        <f>SUM(Table2[[#This Row],[Occupational Therapist Hours]:[OT Aide Hours]])/Table2[[#This Row],[MDS Census]]</f>
        <v>0.28430713422007253</v>
      </c>
      <c r="W22" s="3">
        <v>3.1958888888888888</v>
      </c>
      <c r="X22" s="3">
        <v>5.2883333333333331</v>
      </c>
      <c r="Y22" s="3">
        <v>0.10377777777777777</v>
      </c>
      <c r="Z22" s="3">
        <f>SUM(Table2[[#This Row],[Physical Therapist (PT) Hours]:[PT Aide Hours]])/Table2[[#This Row],[MDS Census]]</f>
        <v>0.18692140266021764</v>
      </c>
      <c r="AA22" s="3">
        <v>0</v>
      </c>
      <c r="AB22" s="3">
        <v>0</v>
      </c>
      <c r="AC22" s="3">
        <v>0</v>
      </c>
      <c r="AD22" s="3">
        <v>0</v>
      </c>
      <c r="AE22" s="3">
        <v>0</v>
      </c>
      <c r="AF22" s="3">
        <v>0</v>
      </c>
      <c r="AG22" s="3">
        <v>0</v>
      </c>
      <c r="AH22" s="1" t="s">
        <v>20</v>
      </c>
      <c r="AI22" s="17">
        <v>1</v>
      </c>
      <c r="AJ22" s="1"/>
    </row>
    <row r="23" spans="1:36" x14ac:dyDescent="0.2">
      <c r="A23" s="1" t="s">
        <v>208</v>
      </c>
      <c r="B23" s="1" t="s">
        <v>230</v>
      </c>
      <c r="C23" s="1" t="s">
        <v>441</v>
      </c>
      <c r="D23" s="1" t="s">
        <v>517</v>
      </c>
      <c r="E23" s="3">
        <v>135.75555555555556</v>
      </c>
      <c r="F23" s="3">
        <v>5.3111111111111109</v>
      </c>
      <c r="G23" s="3">
        <v>0</v>
      </c>
      <c r="H23" s="3">
        <v>0.74822222222222223</v>
      </c>
      <c r="I23" s="3">
        <v>0</v>
      </c>
      <c r="J23" s="3">
        <v>0</v>
      </c>
      <c r="K23" s="3">
        <v>0</v>
      </c>
      <c r="L23" s="3">
        <v>5.8022222222222224</v>
      </c>
      <c r="M23" s="3">
        <v>10.933333333333334</v>
      </c>
      <c r="N23" s="3">
        <v>9.8411111111111147</v>
      </c>
      <c r="O23" s="3">
        <f>SUM(Table2[[#This Row],[Qualified Social Work Staff Hours]:[Other Social Work Staff Hours]])/Table2[[#This Row],[MDS Census]]</f>
        <v>0.15302831887379278</v>
      </c>
      <c r="P23" s="3">
        <v>5.1888888888888891</v>
      </c>
      <c r="Q23" s="3">
        <v>0</v>
      </c>
      <c r="R23" s="3">
        <f>SUM(Table2[[#This Row],[Qualified Activities Professional Hours]:[Other Activities Professional Hours]])/Table2[[#This Row],[MDS Census]]</f>
        <v>3.8222294974627598E-2</v>
      </c>
      <c r="S23" s="3">
        <v>20.616777777777774</v>
      </c>
      <c r="T23" s="3">
        <v>11.029777777777774</v>
      </c>
      <c r="U23" s="3">
        <v>0</v>
      </c>
      <c r="V23" s="3">
        <f>SUM(Table2[[#This Row],[Occupational Therapist Hours]:[OT Aide Hours]])/Table2[[#This Row],[MDS Census]]</f>
        <v>0.23311425765264357</v>
      </c>
      <c r="W23" s="3">
        <v>13.297777777777778</v>
      </c>
      <c r="X23" s="3">
        <v>11.171333333333335</v>
      </c>
      <c r="Y23" s="3">
        <v>4.4284444444444455</v>
      </c>
      <c r="Z23" s="3">
        <f>SUM(Table2[[#This Row],[Physical Therapist (PT) Hours]:[PT Aide Hours]])/Table2[[#This Row],[MDS Census]]</f>
        <v>0.21286462596169586</v>
      </c>
      <c r="AA23" s="3">
        <v>0</v>
      </c>
      <c r="AB23" s="3">
        <v>10.416666666666666</v>
      </c>
      <c r="AC23" s="3">
        <v>0</v>
      </c>
      <c r="AD23" s="3">
        <v>0</v>
      </c>
      <c r="AE23" s="3">
        <v>0</v>
      </c>
      <c r="AF23" s="3">
        <v>0</v>
      </c>
      <c r="AG23" s="3">
        <v>0</v>
      </c>
      <c r="AH23" s="1" t="s">
        <v>21</v>
      </c>
      <c r="AI23" s="17">
        <v>1</v>
      </c>
      <c r="AJ23" s="1"/>
    </row>
    <row r="24" spans="1:36" x14ac:dyDescent="0.2">
      <c r="A24" s="1" t="s">
        <v>208</v>
      </c>
      <c r="B24" s="1" t="s">
        <v>231</v>
      </c>
      <c r="C24" s="1" t="s">
        <v>443</v>
      </c>
      <c r="D24" s="1" t="s">
        <v>519</v>
      </c>
      <c r="E24" s="3">
        <v>50.288888888888891</v>
      </c>
      <c r="F24" s="3">
        <v>4.833333333333333</v>
      </c>
      <c r="G24" s="3">
        <v>0.63888888888888884</v>
      </c>
      <c r="H24" s="3">
        <v>0.34722222222222221</v>
      </c>
      <c r="I24" s="3">
        <v>1.8638888888888889</v>
      </c>
      <c r="J24" s="3">
        <v>0</v>
      </c>
      <c r="K24" s="3">
        <v>0</v>
      </c>
      <c r="L24" s="3">
        <v>0.92222222222222228</v>
      </c>
      <c r="M24" s="3">
        <v>2.8666666666666667</v>
      </c>
      <c r="N24" s="3">
        <v>3.9008888888888889</v>
      </c>
      <c r="O24" s="3">
        <f>SUM(Table2[[#This Row],[Qualified Social Work Staff Hours]:[Other Social Work Staff Hours]])/Table2[[#This Row],[MDS Census]]</f>
        <v>0.13457357490057445</v>
      </c>
      <c r="P24" s="3">
        <v>0</v>
      </c>
      <c r="Q24" s="3">
        <v>0</v>
      </c>
      <c r="R24" s="3">
        <f>SUM(Table2[[#This Row],[Qualified Activities Professional Hours]:[Other Activities Professional Hours]])/Table2[[#This Row],[MDS Census]]</f>
        <v>0</v>
      </c>
      <c r="S24" s="3">
        <v>6.0472222222222225</v>
      </c>
      <c r="T24" s="3">
        <v>1.7250000000000001</v>
      </c>
      <c r="U24" s="3">
        <v>0</v>
      </c>
      <c r="V24" s="3">
        <f>SUM(Table2[[#This Row],[Occupational Therapist Hours]:[OT Aide Hours]])/Table2[[#This Row],[MDS Census]]</f>
        <v>0.15455148033583738</v>
      </c>
      <c r="W24" s="3">
        <v>10.177777777777777</v>
      </c>
      <c r="X24" s="3">
        <v>0.38611111111111113</v>
      </c>
      <c r="Y24" s="3">
        <v>0</v>
      </c>
      <c r="Z24" s="3">
        <f>SUM(Table2[[#This Row],[Physical Therapist (PT) Hours]:[PT Aide Hours]])/Table2[[#This Row],[MDS Census]]</f>
        <v>0.21006407423773749</v>
      </c>
      <c r="AA24" s="3">
        <v>0</v>
      </c>
      <c r="AB24" s="3">
        <v>7.875</v>
      </c>
      <c r="AC24" s="3">
        <v>0</v>
      </c>
      <c r="AD24" s="3">
        <v>0</v>
      </c>
      <c r="AE24" s="3">
        <v>0</v>
      </c>
      <c r="AF24" s="3">
        <v>0</v>
      </c>
      <c r="AG24" s="3">
        <v>0</v>
      </c>
      <c r="AH24" s="1" t="s">
        <v>22</v>
      </c>
      <c r="AI24" s="17">
        <v>1</v>
      </c>
      <c r="AJ24" s="1"/>
    </row>
    <row r="25" spans="1:36" x14ac:dyDescent="0.2">
      <c r="A25" s="1" t="s">
        <v>208</v>
      </c>
      <c r="B25" s="1" t="s">
        <v>232</v>
      </c>
      <c r="C25" s="1" t="s">
        <v>444</v>
      </c>
      <c r="D25" s="1" t="s">
        <v>518</v>
      </c>
      <c r="E25" s="3">
        <v>41.588888888888889</v>
      </c>
      <c r="F25" s="3">
        <v>4.2666666666666666</v>
      </c>
      <c r="G25" s="3">
        <v>0.48888888888888887</v>
      </c>
      <c r="H25" s="3">
        <v>0</v>
      </c>
      <c r="I25" s="3">
        <v>0</v>
      </c>
      <c r="J25" s="3">
        <v>0</v>
      </c>
      <c r="K25" s="3">
        <v>0</v>
      </c>
      <c r="L25" s="3">
        <v>0</v>
      </c>
      <c r="M25" s="3">
        <v>0</v>
      </c>
      <c r="N25" s="3">
        <v>5.4464444444444453</v>
      </c>
      <c r="O25" s="3">
        <f>SUM(Table2[[#This Row],[Qualified Social Work Staff Hours]:[Other Social Work Staff Hours]])/Table2[[#This Row],[MDS Census]]</f>
        <v>0.13095912369756882</v>
      </c>
      <c r="P25" s="3">
        <v>3.2777777777777777</v>
      </c>
      <c r="Q25" s="3">
        <v>0</v>
      </c>
      <c r="R25" s="3">
        <f>SUM(Table2[[#This Row],[Qualified Activities Professional Hours]:[Other Activities Professional Hours]])/Table2[[#This Row],[MDS Census]]</f>
        <v>7.881378573336896E-2</v>
      </c>
      <c r="S25" s="3">
        <v>0</v>
      </c>
      <c r="T25" s="3">
        <v>0</v>
      </c>
      <c r="U25" s="3">
        <v>0</v>
      </c>
      <c r="V25" s="3">
        <f>SUM(Table2[[#This Row],[Occupational Therapist Hours]:[OT Aide Hours]])/Table2[[#This Row],[MDS Census]]</f>
        <v>0</v>
      </c>
      <c r="W25" s="3">
        <v>0</v>
      </c>
      <c r="X25" s="3">
        <v>0</v>
      </c>
      <c r="Y25" s="3">
        <v>0</v>
      </c>
      <c r="Z25" s="3">
        <f>SUM(Table2[[#This Row],[Physical Therapist (PT) Hours]:[PT Aide Hours]])/Table2[[#This Row],[MDS Census]]</f>
        <v>0</v>
      </c>
      <c r="AA25" s="3">
        <v>0</v>
      </c>
      <c r="AB25" s="3">
        <v>0</v>
      </c>
      <c r="AC25" s="3">
        <v>0</v>
      </c>
      <c r="AD25" s="3">
        <v>0</v>
      </c>
      <c r="AE25" s="3">
        <v>0</v>
      </c>
      <c r="AF25" s="3">
        <v>0</v>
      </c>
      <c r="AG25" s="3">
        <v>0</v>
      </c>
      <c r="AH25" s="1" t="s">
        <v>23</v>
      </c>
      <c r="AI25" s="17">
        <v>1</v>
      </c>
      <c r="AJ25" s="1"/>
    </row>
    <row r="26" spans="1:36" x14ac:dyDescent="0.2">
      <c r="A26" s="1" t="s">
        <v>208</v>
      </c>
      <c r="B26" s="1" t="s">
        <v>233</v>
      </c>
      <c r="C26" s="1" t="s">
        <v>445</v>
      </c>
      <c r="D26" s="1" t="s">
        <v>522</v>
      </c>
      <c r="E26" s="3">
        <v>65.188888888888883</v>
      </c>
      <c r="F26" s="3">
        <v>17.422222222222221</v>
      </c>
      <c r="G26" s="3">
        <v>0.64444444444444449</v>
      </c>
      <c r="H26" s="3">
        <v>0</v>
      </c>
      <c r="I26" s="3">
        <v>0</v>
      </c>
      <c r="J26" s="3">
        <v>2.6333333333333333</v>
      </c>
      <c r="K26" s="3">
        <v>0</v>
      </c>
      <c r="L26" s="3">
        <v>0.93655555555555581</v>
      </c>
      <c r="M26" s="3">
        <v>1.1111111111111112</v>
      </c>
      <c r="N26" s="3">
        <v>0</v>
      </c>
      <c r="O26" s="3">
        <f>SUM(Table2[[#This Row],[Qualified Social Work Staff Hours]:[Other Social Work Staff Hours]])/Table2[[#This Row],[MDS Census]]</f>
        <v>1.7044486108743824E-2</v>
      </c>
      <c r="P26" s="3">
        <v>7.6472222222222221</v>
      </c>
      <c r="Q26" s="3">
        <v>1.7555555555555555</v>
      </c>
      <c r="R26" s="3">
        <f>SUM(Table2[[#This Row],[Qualified Activities Professional Hours]:[Other Activities Professional Hours]])/Table2[[#This Row],[MDS Census]]</f>
        <v>0.14423896369524461</v>
      </c>
      <c r="S26" s="3">
        <v>5.6726666666666645</v>
      </c>
      <c r="T26" s="3">
        <v>5.3067777777777776</v>
      </c>
      <c r="U26" s="3">
        <v>0</v>
      </c>
      <c r="V26" s="3">
        <f>SUM(Table2[[#This Row],[Occupational Therapist Hours]:[OT Aide Hours]])/Table2[[#This Row],[MDS Census]]</f>
        <v>0.16842508948355206</v>
      </c>
      <c r="W26" s="3">
        <v>0</v>
      </c>
      <c r="X26" s="3">
        <v>5.7657777777777772</v>
      </c>
      <c r="Y26" s="3">
        <v>0</v>
      </c>
      <c r="Z26" s="3">
        <f>SUM(Table2[[#This Row],[Physical Therapist (PT) Hours]:[PT Aide Hours]])/Table2[[#This Row],[MDS Census]]</f>
        <v>8.8447247315493444E-2</v>
      </c>
      <c r="AA26" s="3">
        <v>0</v>
      </c>
      <c r="AB26" s="3">
        <v>0</v>
      </c>
      <c r="AC26" s="3">
        <v>0</v>
      </c>
      <c r="AD26" s="3">
        <v>47.19166666666667</v>
      </c>
      <c r="AE26" s="3">
        <v>0</v>
      </c>
      <c r="AF26" s="3">
        <v>0</v>
      </c>
      <c r="AG26" s="3">
        <v>0</v>
      </c>
      <c r="AH26" s="1" t="s">
        <v>24</v>
      </c>
      <c r="AI26" s="17">
        <v>1</v>
      </c>
      <c r="AJ26" s="1"/>
    </row>
    <row r="27" spans="1:36" x14ac:dyDescent="0.2">
      <c r="A27" s="1" t="s">
        <v>208</v>
      </c>
      <c r="B27" s="1" t="s">
        <v>234</v>
      </c>
      <c r="C27" s="1" t="s">
        <v>443</v>
      </c>
      <c r="D27" s="1" t="s">
        <v>519</v>
      </c>
      <c r="E27" s="3">
        <v>114.48888888888889</v>
      </c>
      <c r="F27" s="3">
        <v>9.9666666666666668</v>
      </c>
      <c r="G27" s="3">
        <v>1.5555555555555556</v>
      </c>
      <c r="H27" s="3">
        <v>0</v>
      </c>
      <c r="I27" s="3">
        <v>0</v>
      </c>
      <c r="J27" s="3">
        <v>0</v>
      </c>
      <c r="K27" s="3">
        <v>2.1555555555555554</v>
      </c>
      <c r="L27" s="3">
        <v>5.7027777777777775</v>
      </c>
      <c r="M27" s="3">
        <v>15.805555555555555</v>
      </c>
      <c r="N27" s="3">
        <v>0</v>
      </c>
      <c r="O27" s="3">
        <f>SUM(Table2[[#This Row],[Qualified Social Work Staff Hours]:[Other Social Work Staff Hours]])/Table2[[#This Row],[MDS Census]]</f>
        <v>0.13805318322981366</v>
      </c>
      <c r="P27" s="3">
        <v>3.6888888888888891</v>
      </c>
      <c r="Q27" s="3">
        <v>16.794444444444444</v>
      </c>
      <c r="R27" s="3">
        <f>SUM(Table2[[#This Row],[Qualified Activities Professional Hours]:[Other Activities Professional Hours]])/Table2[[#This Row],[MDS Census]]</f>
        <v>0.17891110248447206</v>
      </c>
      <c r="S27" s="3">
        <v>10.844444444444445</v>
      </c>
      <c r="T27" s="3">
        <v>8.8861111111111111</v>
      </c>
      <c r="U27" s="3">
        <v>0</v>
      </c>
      <c r="V27" s="3">
        <f>SUM(Table2[[#This Row],[Occupational Therapist Hours]:[OT Aide Hours]])/Table2[[#This Row],[MDS Census]]</f>
        <v>0.17233598602484471</v>
      </c>
      <c r="W27" s="3">
        <v>20.816666666666666</v>
      </c>
      <c r="X27" s="3">
        <v>5.9027777777777777</v>
      </c>
      <c r="Y27" s="3">
        <v>5.7138888888888886</v>
      </c>
      <c r="Z27" s="3">
        <f>SUM(Table2[[#This Row],[Physical Therapist (PT) Hours]:[PT Aide Hours]])/Table2[[#This Row],[MDS Census]]</f>
        <v>0.28328804347826086</v>
      </c>
      <c r="AA27" s="3">
        <v>0</v>
      </c>
      <c r="AB27" s="3">
        <v>0</v>
      </c>
      <c r="AC27" s="3">
        <v>0</v>
      </c>
      <c r="AD27" s="3">
        <v>0</v>
      </c>
      <c r="AE27" s="3">
        <v>0</v>
      </c>
      <c r="AF27" s="3">
        <v>0</v>
      </c>
      <c r="AG27" s="3">
        <v>0</v>
      </c>
      <c r="AH27" s="1" t="s">
        <v>25</v>
      </c>
      <c r="AI27" s="17">
        <v>1</v>
      </c>
      <c r="AJ27" s="1"/>
    </row>
    <row r="28" spans="1:36" x14ac:dyDescent="0.2">
      <c r="A28" s="1" t="s">
        <v>208</v>
      </c>
      <c r="B28" s="1" t="s">
        <v>235</v>
      </c>
      <c r="C28" s="1" t="s">
        <v>441</v>
      </c>
      <c r="D28" s="1" t="s">
        <v>517</v>
      </c>
      <c r="E28" s="3">
        <v>185.87777777777777</v>
      </c>
      <c r="F28" s="3">
        <v>9.6888888888888882</v>
      </c>
      <c r="G28" s="3">
        <v>0.43333333333333335</v>
      </c>
      <c r="H28" s="3">
        <v>1.0111111111111111</v>
      </c>
      <c r="I28" s="3">
        <v>4.333333333333333</v>
      </c>
      <c r="J28" s="3">
        <v>0</v>
      </c>
      <c r="K28" s="3">
        <v>0</v>
      </c>
      <c r="L28" s="3">
        <v>5.1611111111111114</v>
      </c>
      <c r="M28" s="3">
        <v>10.222222222222221</v>
      </c>
      <c r="N28" s="3">
        <v>0.56388888888888888</v>
      </c>
      <c r="O28" s="3">
        <f>SUM(Table2[[#This Row],[Qualified Social Work Staff Hours]:[Other Social Work Staff Hours]])/Table2[[#This Row],[MDS Census]]</f>
        <v>5.8027975372108312E-2</v>
      </c>
      <c r="P28" s="3">
        <v>0</v>
      </c>
      <c r="Q28" s="3">
        <v>7.5055555555555555</v>
      </c>
      <c r="R28" s="3">
        <f>SUM(Table2[[#This Row],[Qualified Activities Professional Hours]:[Other Activities Professional Hours]])/Table2[[#This Row],[MDS Census]]</f>
        <v>4.0378982605057089E-2</v>
      </c>
      <c r="S28" s="3">
        <v>10.330555555555556</v>
      </c>
      <c r="T28" s="3">
        <v>11.775</v>
      </c>
      <c r="U28" s="3">
        <v>0</v>
      </c>
      <c r="V28" s="3">
        <f>SUM(Table2[[#This Row],[Occupational Therapist Hours]:[OT Aide Hours]])/Table2[[#This Row],[MDS Census]]</f>
        <v>0.11892521967840278</v>
      </c>
      <c r="W28" s="3">
        <v>9.817555555555554</v>
      </c>
      <c r="X28" s="3">
        <v>10.533333333333333</v>
      </c>
      <c r="Y28" s="3">
        <v>0</v>
      </c>
      <c r="Z28" s="3">
        <f>SUM(Table2[[#This Row],[Physical Therapist (PT) Hours]:[PT Aide Hours]])/Table2[[#This Row],[MDS Census]]</f>
        <v>0.10948532488493037</v>
      </c>
      <c r="AA28" s="3">
        <v>0</v>
      </c>
      <c r="AB28" s="3">
        <v>21.22722222222222</v>
      </c>
      <c r="AC28" s="3">
        <v>0</v>
      </c>
      <c r="AD28" s="3">
        <v>0</v>
      </c>
      <c r="AE28" s="3">
        <v>0</v>
      </c>
      <c r="AF28" s="3">
        <v>0</v>
      </c>
      <c r="AG28" s="3">
        <v>0.93333333333333335</v>
      </c>
      <c r="AH28" s="1" t="s">
        <v>26</v>
      </c>
      <c r="AI28" s="17">
        <v>1</v>
      </c>
      <c r="AJ28" s="1"/>
    </row>
    <row r="29" spans="1:36" x14ac:dyDescent="0.2">
      <c r="A29" s="1" t="s">
        <v>208</v>
      </c>
      <c r="B29" s="1" t="s">
        <v>236</v>
      </c>
      <c r="C29" s="1" t="s">
        <v>445</v>
      </c>
      <c r="D29" s="1" t="s">
        <v>522</v>
      </c>
      <c r="E29" s="3">
        <v>39.011111111111113</v>
      </c>
      <c r="F29" s="3">
        <v>4.916666666666667</v>
      </c>
      <c r="G29" s="3">
        <v>0.5444444444444444</v>
      </c>
      <c r="H29" s="3">
        <v>0.23755555555555555</v>
      </c>
      <c r="I29" s="3">
        <v>1.0722222222222222</v>
      </c>
      <c r="J29" s="3">
        <v>0</v>
      </c>
      <c r="K29" s="3">
        <v>0</v>
      </c>
      <c r="L29" s="3">
        <v>1.0555555555555556</v>
      </c>
      <c r="M29" s="3">
        <v>2.1416666666666666</v>
      </c>
      <c r="N29" s="3">
        <v>0</v>
      </c>
      <c r="O29" s="3">
        <f>SUM(Table2[[#This Row],[Qualified Social Work Staff Hours]:[Other Social Work Staff Hours]])/Table2[[#This Row],[MDS Census]]</f>
        <v>5.4898889205354594E-2</v>
      </c>
      <c r="P29" s="3">
        <v>0</v>
      </c>
      <c r="Q29" s="3">
        <v>0.33333333333333331</v>
      </c>
      <c r="R29" s="3">
        <f>SUM(Table2[[#This Row],[Qualified Activities Professional Hours]:[Other Activities Professional Hours]])/Table2[[#This Row],[MDS Census]]</f>
        <v>8.5445741953859289E-3</v>
      </c>
      <c r="S29" s="3">
        <v>5.5861111111111112</v>
      </c>
      <c r="T29" s="3">
        <v>3.8361111111111112</v>
      </c>
      <c r="U29" s="3">
        <v>0</v>
      </c>
      <c r="V29" s="3">
        <f>SUM(Table2[[#This Row],[Occupational Therapist Hours]:[OT Aide Hours]])/Table2[[#This Row],[MDS Census]]</f>
        <v>0.2415266305895756</v>
      </c>
      <c r="W29" s="3">
        <v>3.6888888888888891</v>
      </c>
      <c r="X29" s="3">
        <v>4.177777777777778</v>
      </c>
      <c r="Y29" s="3">
        <v>0</v>
      </c>
      <c r="Z29" s="3">
        <f>SUM(Table2[[#This Row],[Physical Therapist (PT) Hours]:[PT Aide Hours]])/Table2[[#This Row],[MDS Census]]</f>
        <v>0.20165195101110794</v>
      </c>
      <c r="AA29" s="3">
        <v>0</v>
      </c>
      <c r="AB29" s="3">
        <v>4.4888888888888889</v>
      </c>
      <c r="AC29" s="3">
        <v>0</v>
      </c>
      <c r="AD29" s="3">
        <v>0</v>
      </c>
      <c r="AE29" s="3">
        <v>0</v>
      </c>
      <c r="AF29" s="3">
        <v>0</v>
      </c>
      <c r="AG29" s="3">
        <v>0</v>
      </c>
      <c r="AH29" s="1" t="s">
        <v>27</v>
      </c>
      <c r="AI29" s="17">
        <v>1</v>
      </c>
      <c r="AJ29" s="1"/>
    </row>
    <row r="30" spans="1:36" x14ac:dyDescent="0.2">
      <c r="A30" s="1" t="s">
        <v>208</v>
      </c>
      <c r="B30" s="1" t="s">
        <v>237</v>
      </c>
      <c r="C30" s="1" t="s">
        <v>446</v>
      </c>
      <c r="D30" s="1" t="s">
        <v>521</v>
      </c>
      <c r="E30" s="3">
        <v>60.81111111111111</v>
      </c>
      <c r="F30" s="3">
        <v>5.9</v>
      </c>
      <c r="G30" s="3">
        <v>0.15555555555555556</v>
      </c>
      <c r="H30" s="3">
        <v>0</v>
      </c>
      <c r="I30" s="3">
        <v>0</v>
      </c>
      <c r="J30" s="3">
        <v>0</v>
      </c>
      <c r="K30" s="3">
        <v>0</v>
      </c>
      <c r="L30" s="3">
        <v>5.0194444444444448</v>
      </c>
      <c r="M30" s="3">
        <v>0</v>
      </c>
      <c r="N30" s="3">
        <v>0</v>
      </c>
      <c r="O30" s="3">
        <f>SUM(Table2[[#This Row],[Qualified Social Work Staff Hours]:[Other Social Work Staff Hours]])/Table2[[#This Row],[MDS Census]]</f>
        <v>0</v>
      </c>
      <c r="P30" s="3">
        <v>0</v>
      </c>
      <c r="Q30" s="3">
        <v>0</v>
      </c>
      <c r="R30" s="3">
        <f>SUM(Table2[[#This Row],[Qualified Activities Professional Hours]:[Other Activities Professional Hours]])/Table2[[#This Row],[MDS Census]]</f>
        <v>0</v>
      </c>
      <c r="S30" s="3">
        <v>4.9506666666666677</v>
      </c>
      <c r="T30" s="3">
        <v>1.3564444444444443</v>
      </c>
      <c r="U30" s="3">
        <v>0</v>
      </c>
      <c r="V30" s="3">
        <f>SUM(Table2[[#This Row],[Occupational Therapist Hours]:[OT Aide Hours]])/Table2[[#This Row],[MDS Census]]</f>
        <v>0.10371642609172302</v>
      </c>
      <c r="W30" s="3">
        <v>2.9845555555555543</v>
      </c>
      <c r="X30" s="3">
        <v>6.0343333333333327</v>
      </c>
      <c r="Y30" s="3">
        <v>0</v>
      </c>
      <c r="Z30" s="3">
        <f>SUM(Table2[[#This Row],[Physical Therapist (PT) Hours]:[PT Aide Hours]])/Table2[[#This Row],[MDS Census]]</f>
        <v>0.14830988488945729</v>
      </c>
      <c r="AA30" s="3">
        <v>0</v>
      </c>
      <c r="AB30" s="3">
        <v>14.011111111111111</v>
      </c>
      <c r="AC30" s="3">
        <v>0</v>
      </c>
      <c r="AD30" s="3">
        <v>0</v>
      </c>
      <c r="AE30" s="3">
        <v>0</v>
      </c>
      <c r="AF30" s="3">
        <v>0</v>
      </c>
      <c r="AG30" s="3">
        <v>0</v>
      </c>
      <c r="AH30" s="1" t="s">
        <v>28</v>
      </c>
      <c r="AI30" s="17">
        <v>1</v>
      </c>
      <c r="AJ30" s="1"/>
    </row>
    <row r="31" spans="1:36" x14ac:dyDescent="0.2">
      <c r="A31" s="1" t="s">
        <v>208</v>
      </c>
      <c r="B31" s="1" t="s">
        <v>238</v>
      </c>
      <c r="C31" s="1" t="s">
        <v>437</v>
      </c>
      <c r="D31" s="1" t="s">
        <v>516</v>
      </c>
      <c r="E31" s="3">
        <v>165.3</v>
      </c>
      <c r="F31" s="3">
        <v>4.9777777777777779</v>
      </c>
      <c r="G31" s="3">
        <v>0</v>
      </c>
      <c r="H31" s="3">
        <v>0.97855555555555551</v>
      </c>
      <c r="I31" s="3">
        <v>10.4</v>
      </c>
      <c r="J31" s="3">
        <v>0</v>
      </c>
      <c r="K31" s="3">
        <v>0</v>
      </c>
      <c r="L31" s="3">
        <v>4.5713333333333335</v>
      </c>
      <c r="M31" s="3">
        <v>12.791666666666666</v>
      </c>
      <c r="N31" s="3">
        <v>0</v>
      </c>
      <c r="O31" s="3">
        <f>SUM(Table2[[#This Row],[Qualified Social Work Staff Hours]:[Other Social Work Staff Hours]])/Table2[[#This Row],[MDS Census]]</f>
        <v>7.7384553337366394E-2</v>
      </c>
      <c r="P31" s="3">
        <v>0</v>
      </c>
      <c r="Q31" s="3">
        <v>7.0805555555555557</v>
      </c>
      <c r="R31" s="3">
        <f>SUM(Table2[[#This Row],[Qualified Activities Professional Hours]:[Other Activities Professional Hours]])/Table2[[#This Row],[MDS Census]]</f>
        <v>4.2834576863614977E-2</v>
      </c>
      <c r="S31" s="3">
        <v>22.56988888888888</v>
      </c>
      <c r="T31" s="3">
        <v>5.035111111111112</v>
      </c>
      <c r="U31" s="3">
        <v>0</v>
      </c>
      <c r="V31" s="3">
        <f>SUM(Table2[[#This Row],[Occupational Therapist Hours]:[OT Aide Hours]])/Table2[[#This Row],[MDS Census]]</f>
        <v>0.16699939503932237</v>
      </c>
      <c r="W31" s="3">
        <v>12.394777777777783</v>
      </c>
      <c r="X31" s="3">
        <v>15.41566666666667</v>
      </c>
      <c r="Y31" s="3">
        <v>0</v>
      </c>
      <c r="Z31" s="3">
        <f>SUM(Table2[[#This Row],[Physical Therapist (PT) Hours]:[PT Aide Hours]])/Table2[[#This Row],[MDS Census]]</f>
        <v>0.16824225314243468</v>
      </c>
      <c r="AA31" s="3">
        <v>0</v>
      </c>
      <c r="AB31" s="3">
        <v>16.56111111111111</v>
      </c>
      <c r="AC31" s="3">
        <v>0</v>
      </c>
      <c r="AD31" s="3">
        <v>0</v>
      </c>
      <c r="AE31" s="3">
        <v>3.1833333333333331</v>
      </c>
      <c r="AF31" s="3">
        <v>5.6</v>
      </c>
      <c r="AG31" s="3">
        <v>0</v>
      </c>
      <c r="AH31" s="1" t="s">
        <v>29</v>
      </c>
      <c r="AI31" s="17">
        <v>1</v>
      </c>
      <c r="AJ31" s="1"/>
    </row>
    <row r="32" spans="1:36" x14ac:dyDescent="0.2">
      <c r="A32" s="1" t="s">
        <v>208</v>
      </c>
      <c r="B32" s="1" t="s">
        <v>239</v>
      </c>
      <c r="C32" s="1" t="s">
        <v>433</v>
      </c>
      <c r="D32" s="1" t="s">
        <v>518</v>
      </c>
      <c r="E32" s="3">
        <v>256.02222222222224</v>
      </c>
      <c r="F32" s="3">
        <v>5.5111111111111111</v>
      </c>
      <c r="G32" s="3">
        <v>0</v>
      </c>
      <c r="H32" s="3">
        <v>0</v>
      </c>
      <c r="I32" s="3">
        <v>12.155555555555555</v>
      </c>
      <c r="J32" s="3">
        <v>0</v>
      </c>
      <c r="K32" s="3">
        <v>0</v>
      </c>
      <c r="L32" s="3">
        <v>0</v>
      </c>
      <c r="M32" s="3">
        <v>29.769444444444446</v>
      </c>
      <c r="N32" s="3">
        <v>0</v>
      </c>
      <c r="O32" s="3">
        <f>SUM(Table2[[#This Row],[Qualified Social Work Staff Hours]:[Other Social Work Staff Hours]])/Table2[[#This Row],[MDS Census]]</f>
        <v>0.11627679888898533</v>
      </c>
      <c r="P32" s="3">
        <v>0</v>
      </c>
      <c r="Q32" s="3">
        <v>0</v>
      </c>
      <c r="R32" s="3">
        <f>SUM(Table2[[#This Row],[Qualified Activities Professional Hours]:[Other Activities Professional Hours]])/Table2[[#This Row],[MDS Census]]</f>
        <v>0</v>
      </c>
      <c r="S32" s="3">
        <v>0</v>
      </c>
      <c r="T32" s="3">
        <v>0</v>
      </c>
      <c r="U32" s="3">
        <v>0</v>
      </c>
      <c r="V32" s="3">
        <f>SUM(Table2[[#This Row],[Occupational Therapist Hours]:[OT Aide Hours]])/Table2[[#This Row],[MDS Census]]</f>
        <v>0</v>
      </c>
      <c r="W32" s="3">
        <v>0</v>
      </c>
      <c r="X32" s="3">
        <v>0</v>
      </c>
      <c r="Y32" s="3">
        <v>0</v>
      </c>
      <c r="Z32" s="3">
        <f>SUM(Table2[[#This Row],[Physical Therapist (PT) Hours]:[PT Aide Hours]])/Table2[[#This Row],[MDS Census]]</f>
        <v>0</v>
      </c>
      <c r="AA32" s="3">
        <v>0</v>
      </c>
      <c r="AB32" s="3">
        <v>34.444444444444443</v>
      </c>
      <c r="AC32" s="3">
        <v>0</v>
      </c>
      <c r="AD32" s="3">
        <v>0</v>
      </c>
      <c r="AE32" s="3">
        <v>0</v>
      </c>
      <c r="AF32" s="3">
        <v>5.5666666666666664</v>
      </c>
      <c r="AG32" s="3">
        <v>5.4888888888888889</v>
      </c>
      <c r="AH32" s="1" t="s">
        <v>30</v>
      </c>
      <c r="AI32" s="17">
        <v>1</v>
      </c>
      <c r="AJ32" s="1"/>
    </row>
    <row r="33" spans="1:36" x14ac:dyDescent="0.2">
      <c r="A33" s="1" t="s">
        <v>208</v>
      </c>
      <c r="B33" s="1" t="s">
        <v>240</v>
      </c>
      <c r="C33" s="1" t="s">
        <v>447</v>
      </c>
      <c r="D33" s="1" t="s">
        <v>517</v>
      </c>
      <c r="E33" s="3">
        <v>102.96666666666667</v>
      </c>
      <c r="F33" s="3">
        <v>8.9777777777777779</v>
      </c>
      <c r="G33" s="3">
        <v>0.5444444444444444</v>
      </c>
      <c r="H33" s="3">
        <v>0.51388888888888884</v>
      </c>
      <c r="I33" s="3">
        <v>1.3666666666666667</v>
      </c>
      <c r="J33" s="3">
        <v>0</v>
      </c>
      <c r="K33" s="3">
        <v>0</v>
      </c>
      <c r="L33" s="3">
        <v>2.8</v>
      </c>
      <c r="M33" s="3">
        <v>5.6888888888888891</v>
      </c>
      <c r="N33" s="3">
        <v>9.0666666666666664</v>
      </c>
      <c r="O33" s="3">
        <f>SUM(Table2[[#This Row],[Qualified Social Work Staff Hours]:[Other Social Work Staff Hours]])/Table2[[#This Row],[MDS Census]]</f>
        <v>0.14330419769073055</v>
      </c>
      <c r="P33" s="3">
        <v>6.875</v>
      </c>
      <c r="Q33" s="3">
        <v>1.1416666666666666</v>
      </c>
      <c r="R33" s="3">
        <f>SUM(Table2[[#This Row],[Qualified Activities Professional Hours]:[Other Activities Professional Hours]])/Table2[[#This Row],[MDS Census]]</f>
        <v>7.7856911621884101E-2</v>
      </c>
      <c r="S33" s="3">
        <v>5.9</v>
      </c>
      <c r="T33" s="3">
        <v>4.8861111111111111</v>
      </c>
      <c r="U33" s="3">
        <v>0</v>
      </c>
      <c r="V33" s="3">
        <f>SUM(Table2[[#This Row],[Occupational Therapist Hours]:[OT Aide Hours]])/Table2[[#This Row],[MDS Census]]</f>
        <v>0.10475342613575052</v>
      </c>
      <c r="W33" s="3">
        <v>3.9249999999999998</v>
      </c>
      <c r="X33" s="3">
        <v>5.2833333333333332</v>
      </c>
      <c r="Y33" s="3">
        <v>0</v>
      </c>
      <c r="Z33" s="3">
        <f>SUM(Table2[[#This Row],[Physical Therapist (PT) Hours]:[PT Aide Hours]])/Table2[[#This Row],[MDS Census]]</f>
        <v>8.9430236322434437E-2</v>
      </c>
      <c r="AA33" s="3">
        <v>0</v>
      </c>
      <c r="AB33" s="3">
        <v>3.5555555555555554</v>
      </c>
      <c r="AC33" s="3">
        <v>0</v>
      </c>
      <c r="AD33" s="3">
        <v>0</v>
      </c>
      <c r="AE33" s="3">
        <v>0</v>
      </c>
      <c r="AF33" s="3">
        <v>0</v>
      </c>
      <c r="AG33" s="3">
        <v>0.24444444444444444</v>
      </c>
      <c r="AH33" s="1" t="s">
        <v>31</v>
      </c>
      <c r="AI33" s="17">
        <v>1</v>
      </c>
      <c r="AJ33" s="1"/>
    </row>
    <row r="34" spans="1:36" x14ac:dyDescent="0.2">
      <c r="A34" s="1" t="s">
        <v>208</v>
      </c>
      <c r="B34" s="1" t="s">
        <v>241</v>
      </c>
      <c r="C34" s="1" t="s">
        <v>448</v>
      </c>
      <c r="D34" s="1" t="s">
        <v>518</v>
      </c>
      <c r="E34" s="3">
        <v>65.788888888888891</v>
      </c>
      <c r="F34" s="3">
        <v>5.25</v>
      </c>
      <c r="G34" s="3">
        <v>0.375</v>
      </c>
      <c r="H34" s="3">
        <v>0.33222222222222242</v>
      </c>
      <c r="I34" s="3">
        <v>1.8666666666666667</v>
      </c>
      <c r="J34" s="3">
        <v>0</v>
      </c>
      <c r="K34" s="3">
        <v>0</v>
      </c>
      <c r="L34" s="3">
        <v>2.6861111111111109</v>
      </c>
      <c r="M34" s="3">
        <v>2.161111111111111</v>
      </c>
      <c r="N34" s="3">
        <v>0</v>
      </c>
      <c r="O34" s="3">
        <f>SUM(Table2[[#This Row],[Qualified Social Work Staff Hours]:[Other Social Work Staff Hours]])/Table2[[#This Row],[MDS Census]]</f>
        <v>3.2849180881607834E-2</v>
      </c>
      <c r="P34" s="3">
        <v>0</v>
      </c>
      <c r="Q34" s="3">
        <v>2.8527777777777779</v>
      </c>
      <c r="R34" s="3">
        <f>SUM(Table2[[#This Row],[Qualified Activities Professional Hours]:[Other Activities Professional Hours]])/Table2[[#This Row],[MDS Census]]</f>
        <v>4.3362607667623711E-2</v>
      </c>
      <c r="S34" s="3">
        <v>5.75</v>
      </c>
      <c r="T34" s="3">
        <v>5.8250000000000002</v>
      </c>
      <c r="U34" s="3">
        <v>0</v>
      </c>
      <c r="V34" s="3">
        <f>SUM(Table2[[#This Row],[Occupational Therapist Hours]:[OT Aide Hours]])/Table2[[#This Row],[MDS Census]]</f>
        <v>0.17594156392501265</v>
      </c>
      <c r="W34" s="3">
        <v>10.730555555555556</v>
      </c>
      <c r="X34" s="3">
        <v>0.33333333333333331</v>
      </c>
      <c r="Y34" s="3">
        <v>0</v>
      </c>
      <c r="Z34" s="3">
        <f>SUM(Table2[[#This Row],[Physical Therapist (PT) Hours]:[PT Aide Hours]])/Table2[[#This Row],[MDS Census]]</f>
        <v>0.16817260597871983</v>
      </c>
      <c r="AA34" s="3">
        <v>0</v>
      </c>
      <c r="AB34" s="3">
        <v>5.9916666666666663</v>
      </c>
      <c r="AC34" s="3">
        <v>0</v>
      </c>
      <c r="AD34" s="3">
        <v>0</v>
      </c>
      <c r="AE34" s="3">
        <v>0</v>
      </c>
      <c r="AF34" s="3">
        <v>0</v>
      </c>
      <c r="AG34" s="3">
        <v>0</v>
      </c>
      <c r="AH34" s="1" t="s">
        <v>32</v>
      </c>
      <c r="AI34" s="17">
        <v>1</v>
      </c>
      <c r="AJ34" s="1"/>
    </row>
    <row r="35" spans="1:36" x14ac:dyDescent="0.2">
      <c r="A35" s="1" t="s">
        <v>208</v>
      </c>
      <c r="B35" s="1" t="s">
        <v>242</v>
      </c>
      <c r="C35" s="1" t="s">
        <v>449</v>
      </c>
      <c r="D35" s="1" t="s">
        <v>518</v>
      </c>
      <c r="E35" s="3">
        <v>31.433333333333334</v>
      </c>
      <c r="F35" s="3">
        <v>4.0611111111111109</v>
      </c>
      <c r="G35" s="3">
        <v>1.2222222222222223</v>
      </c>
      <c r="H35" s="3">
        <v>0.27777777777777779</v>
      </c>
      <c r="I35" s="3">
        <v>0.71666666666666667</v>
      </c>
      <c r="J35" s="3">
        <v>0</v>
      </c>
      <c r="K35" s="3">
        <v>0</v>
      </c>
      <c r="L35" s="3">
        <v>2.2928888888888883</v>
      </c>
      <c r="M35" s="3">
        <v>3.9388888888888891</v>
      </c>
      <c r="N35" s="3">
        <v>0</v>
      </c>
      <c r="O35" s="3">
        <f>SUM(Table2[[#This Row],[Qualified Social Work Staff Hours]:[Other Social Work Staff Hours]])/Table2[[#This Row],[MDS Census]]</f>
        <v>0.12530929657122658</v>
      </c>
      <c r="P35" s="3">
        <v>9.5972222222222214</v>
      </c>
      <c r="Q35" s="3">
        <v>0</v>
      </c>
      <c r="R35" s="3">
        <f>SUM(Table2[[#This Row],[Qualified Activities Professional Hours]:[Other Activities Professional Hours]])/Table2[[#This Row],[MDS Census]]</f>
        <v>0.30531990102509721</v>
      </c>
      <c r="S35" s="3">
        <v>4.2326666666666668</v>
      </c>
      <c r="T35" s="3">
        <v>0.11666666666666667</v>
      </c>
      <c r="U35" s="3">
        <v>0</v>
      </c>
      <c r="V35" s="3">
        <f>SUM(Table2[[#This Row],[Occupational Therapist Hours]:[OT Aide Hours]])/Table2[[#This Row],[MDS Census]]</f>
        <v>0.13836691410392363</v>
      </c>
      <c r="W35" s="3">
        <v>2.4597777777777776</v>
      </c>
      <c r="X35" s="3">
        <v>0</v>
      </c>
      <c r="Y35" s="3">
        <v>0</v>
      </c>
      <c r="Z35" s="3">
        <f>SUM(Table2[[#This Row],[Physical Therapist (PT) Hours]:[PT Aide Hours]])/Table2[[#This Row],[MDS Census]]</f>
        <v>7.8253799929303633E-2</v>
      </c>
      <c r="AA35" s="3">
        <v>0</v>
      </c>
      <c r="AB35" s="3">
        <v>0</v>
      </c>
      <c r="AC35" s="3">
        <v>0</v>
      </c>
      <c r="AD35" s="3">
        <v>0</v>
      </c>
      <c r="AE35" s="3">
        <v>0</v>
      </c>
      <c r="AF35" s="3">
        <v>0</v>
      </c>
      <c r="AG35" s="3">
        <v>0</v>
      </c>
      <c r="AH35" s="1" t="s">
        <v>33</v>
      </c>
      <c r="AI35" s="17">
        <v>1</v>
      </c>
      <c r="AJ35" s="1"/>
    </row>
    <row r="36" spans="1:36" x14ac:dyDescent="0.2">
      <c r="A36" s="1" t="s">
        <v>208</v>
      </c>
      <c r="B36" s="1" t="s">
        <v>243</v>
      </c>
      <c r="C36" s="1" t="s">
        <v>435</v>
      </c>
      <c r="D36" s="1" t="s">
        <v>516</v>
      </c>
      <c r="E36" s="3">
        <v>110.71111111111111</v>
      </c>
      <c r="F36" s="3">
        <v>5.333333333333333</v>
      </c>
      <c r="G36" s="3">
        <v>0.6</v>
      </c>
      <c r="H36" s="3">
        <v>0</v>
      </c>
      <c r="I36" s="3">
        <v>5.1506666666666652</v>
      </c>
      <c r="J36" s="3">
        <v>0</v>
      </c>
      <c r="K36" s="3">
        <v>0</v>
      </c>
      <c r="L36" s="3">
        <v>4.8389999999999995</v>
      </c>
      <c r="M36" s="3">
        <v>12.980444444444444</v>
      </c>
      <c r="N36" s="3">
        <v>0</v>
      </c>
      <c r="O36" s="3">
        <f>SUM(Table2[[#This Row],[Qualified Social Work Staff Hours]:[Other Social Work Staff Hours]])/Table2[[#This Row],[MDS Census]]</f>
        <v>0.11724608590927338</v>
      </c>
      <c r="P36" s="3">
        <v>9.7282222222222217</v>
      </c>
      <c r="Q36" s="3">
        <v>3.9083333333333332</v>
      </c>
      <c r="R36" s="3">
        <f>SUM(Table2[[#This Row],[Qualified Activities Professional Hours]:[Other Activities Professional Hours]])/Table2[[#This Row],[MDS Census]]</f>
        <v>0.12317242071457246</v>
      </c>
      <c r="S36" s="3">
        <v>15.35355555555555</v>
      </c>
      <c r="T36" s="3">
        <v>0</v>
      </c>
      <c r="U36" s="3">
        <v>0</v>
      </c>
      <c r="V36" s="3">
        <f>SUM(Table2[[#This Row],[Occupational Therapist Hours]:[OT Aide Hours]])/Table2[[#This Row],[MDS Census]]</f>
        <v>0.13868125250903246</v>
      </c>
      <c r="W36" s="3">
        <v>10.192555555555558</v>
      </c>
      <c r="X36" s="3">
        <v>9.2891111111111115</v>
      </c>
      <c r="Y36" s="3">
        <v>4.7114444444444432</v>
      </c>
      <c r="Z36" s="3">
        <f>SUM(Table2[[#This Row],[Physical Therapist (PT) Hours]:[PT Aide Hours]])/Table2[[#This Row],[MDS Census]]</f>
        <v>0.2185246888799679</v>
      </c>
      <c r="AA36" s="3">
        <v>0</v>
      </c>
      <c r="AB36" s="3">
        <v>0</v>
      </c>
      <c r="AC36" s="3">
        <v>0</v>
      </c>
      <c r="AD36" s="3">
        <v>0</v>
      </c>
      <c r="AE36" s="3">
        <v>0</v>
      </c>
      <c r="AF36" s="3">
        <v>3.1043333333333338</v>
      </c>
      <c r="AG36" s="3">
        <v>0</v>
      </c>
      <c r="AH36" s="1" t="s">
        <v>34</v>
      </c>
      <c r="AI36" s="17">
        <v>1</v>
      </c>
      <c r="AJ36" s="1"/>
    </row>
    <row r="37" spans="1:36" x14ac:dyDescent="0.2">
      <c r="A37" s="1" t="s">
        <v>208</v>
      </c>
      <c r="B37" s="1" t="s">
        <v>244</v>
      </c>
      <c r="C37" s="1" t="s">
        <v>446</v>
      </c>
      <c r="D37" s="1" t="s">
        <v>521</v>
      </c>
      <c r="E37" s="3">
        <v>94.3</v>
      </c>
      <c r="F37" s="3">
        <v>5.6</v>
      </c>
      <c r="G37" s="3">
        <v>0</v>
      </c>
      <c r="H37" s="3">
        <v>0</v>
      </c>
      <c r="I37" s="3">
        <v>1.1555555555555554</v>
      </c>
      <c r="J37" s="3">
        <v>0</v>
      </c>
      <c r="K37" s="3">
        <v>1.5222222222222221</v>
      </c>
      <c r="L37" s="3">
        <v>3.5413333333333337</v>
      </c>
      <c r="M37" s="3">
        <v>5.25</v>
      </c>
      <c r="N37" s="3">
        <v>0</v>
      </c>
      <c r="O37" s="3">
        <f>SUM(Table2[[#This Row],[Qualified Social Work Staff Hours]:[Other Social Work Staff Hours]])/Table2[[#This Row],[MDS Census]]</f>
        <v>5.5673382820784732E-2</v>
      </c>
      <c r="P37" s="3">
        <v>0</v>
      </c>
      <c r="Q37" s="3">
        <v>13.785777777777778</v>
      </c>
      <c r="R37" s="3">
        <f>SUM(Table2[[#This Row],[Qualified Activities Professional Hours]:[Other Activities Professional Hours]])/Table2[[#This Row],[MDS Census]]</f>
        <v>0.1461906445151408</v>
      </c>
      <c r="S37" s="3">
        <v>4.4444444444444446</v>
      </c>
      <c r="T37" s="3">
        <v>5.3051111111111116</v>
      </c>
      <c r="U37" s="3">
        <v>0</v>
      </c>
      <c r="V37" s="3">
        <f>SUM(Table2[[#This Row],[Occupational Therapist Hours]:[OT Aide Hours]])/Table2[[#This Row],[MDS Census]]</f>
        <v>0.10338871214799106</v>
      </c>
      <c r="W37" s="3">
        <v>4.7201111111111107</v>
      </c>
      <c r="X37" s="3">
        <v>5.5433333333333312</v>
      </c>
      <c r="Y37" s="3">
        <v>0</v>
      </c>
      <c r="Z37" s="3">
        <f>SUM(Table2[[#This Row],[Physical Therapist (PT) Hours]:[PT Aide Hours]])/Table2[[#This Row],[MDS Census]]</f>
        <v>0.10883822316484032</v>
      </c>
      <c r="AA37" s="3">
        <v>0</v>
      </c>
      <c r="AB37" s="3">
        <v>5.4194444444444443</v>
      </c>
      <c r="AC37" s="3">
        <v>0</v>
      </c>
      <c r="AD37" s="3">
        <v>0</v>
      </c>
      <c r="AE37" s="3">
        <v>0</v>
      </c>
      <c r="AF37" s="3">
        <v>0</v>
      </c>
      <c r="AG37" s="3">
        <v>0</v>
      </c>
      <c r="AH37" s="1" t="s">
        <v>35</v>
      </c>
      <c r="AI37" s="17">
        <v>1</v>
      </c>
      <c r="AJ37" s="1"/>
    </row>
    <row r="38" spans="1:36" x14ac:dyDescent="0.2">
      <c r="A38" s="1" t="s">
        <v>208</v>
      </c>
      <c r="B38" s="1" t="s">
        <v>245</v>
      </c>
      <c r="C38" s="1" t="s">
        <v>424</v>
      </c>
      <c r="D38" s="1" t="s">
        <v>516</v>
      </c>
      <c r="E38" s="3">
        <v>110.65555555555555</v>
      </c>
      <c r="F38" s="3">
        <v>30.05</v>
      </c>
      <c r="G38" s="3">
        <v>1</v>
      </c>
      <c r="H38" s="3">
        <v>1.0833333333333333</v>
      </c>
      <c r="I38" s="3">
        <v>5</v>
      </c>
      <c r="J38" s="3">
        <v>1.0833333333333333</v>
      </c>
      <c r="K38" s="3">
        <v>7.6277777777777782</v>
      </c>
      <c r="L38" s="3">
        <v>5.3</v>
      </c>
      <c r="M38" s="3">
        <v>5.5555555555555554</v>
      </c>
      <c r="N38" s="3">
        <v>0</v>
      </c>
      <c r="O38" s="3">
        <f>SUM(Table2[[#This Row],[Qualified Social Work Staff Hours]:[Other Social Work Staff Hours]])/Table2[[#This Row],[MDS Census]]</f>
        <v>5.0205843960236973E-2</v>
      </c>
      <c r="P38" s="3">
        <v>0</v>
      </c>
      <c r="Q38" s="3">
        <v>14.730555555555556</v>
      </c>
      <c r="R38" s="3">
        <f>SUM(Table2[[#This Row],[Qualified Activities Professional Hours]:[Other Activities Professional Hours]])/Table2[[#This Row],[MDS Census]]</f>
        <v>0.13312079526056833</v>
      </c>
      <c r="S38" s="3">
        <v>4.9805555555555552</v>
      </c>
      <c r="T38" s="3">
        <v>5.0583333333333336</v>
      </c>
      <c r="U38" s="3">
        <v>0</v>
      </c>
      <c r="V38" s="3">
        <f>SUM(Table2[[#This Row],[Occupational Therapist Hours]:[OT Aide Hours]])/Table2[[#This Row],[MDS Census]]</f>
        <v>9.07219600361482E-2</v>
      </c>
      <c r="W38" s="3">
        <v>5.4111111111111114</v>
      </c>
      <c r="X38" s="3">
        <v>4.5638888888888891</v>
      </c>
      <c r="Y38" s="3">
        <v>3.15</v>
      </c>
      <c r="Z38" s="3">
        <f>SUM(Table2[[#This Row],[Physical Therapist (PT) Hours]:[PT Aide Hours]])/Table2[[#This Row],[MDS Census]]</f>
        <v>0.11861130635605986</v>
      </c>
      <c r="AA38" s="3">
        <v>1</v>
      </c>
      <c r="AB38" s="3">
        <v>0</v>
      </c>
      <c r="AC38" s="3">
        <v>0</v>
      </c>
      <c r="AD38" s="3">
        <v>69.980555555555554</v>
      </c>
      <c r="AE38" s="3">
        <v>0</v>
      </c>
      <c r="AF38" s="3">
        <v>0</v>
      </c>
      <c r="AG38" s="3">
        <v>2.4888888888888889</v>
      </c>
      <c r="AH38" s="1" t="s">
        <v>36</v>
      </c>
      <c r="AI38" s="17">
        <v>1</v>
      </c>
      <c r="AJ38" s="1"/>
    </row>
    <row r="39" spans="1:36" x14ac:dyDescent="0.2">
      <c r="A39" s="1" t="s">
        <v>208</v>
      </c>
      <c r="B39" s="1" t="s">
        <v>246</v>
      </c>
      <c r="C39" s="1" t="s">
        <v>432</v>
      </c>
      <c r="D39" s="1" t="s">
        <v>516</v>
      </c>
      <c r="E39" s="3">
        <v>85.1</v>
      </c>
      <c r="F39" s="3">
        <v>5.6</v>
      </c>
      <c r="G39" s="3">
        <v>0</v>
      </c>
      <c r="H39" s="3">
        <v>0</v>
      </c>
      <c r="I39" s="3">
        <v>5.1111111111111107</v>
      </c>
      <c r="J39" s="3">
        <v>0</v>
      </c>
      <c r="K39" s="3">
        <v>0</v>
      </c>
      <c r="L39" s="3">
        <v>4.8</v>
      </c>
      <c r="M39" s="3">
        <v>10.933333333333334</v>
      </c>
      <c r="N39" s="3">
        <v>0</v>
      </c>
      <c r="O39" s="3">
        <f>SUM(Table2[[#This Row],[Qualified Social Work Staff Hours]:[Other Social Work Staff Hours]])/Table2[[#This Row],[MDS Census]]</f>
        <v>0.12847630238934588</v>
      </c>
      <c r="P39" s="3">
        <v>14.602777777777778</v>
      </c>
      <c r="Q39" s="3">
        <v>2.9055555555555554</v>
      </c>
      <c r="R39" s="3">
        <f>SUM(Table2[[#This Row],[Qualified Activities Professional Hours]:[Other Activities Professional Hours]])/Table2[[#This Row],[MDS Census]]</f>
        <v>0.20573834704269486</v>
      </c>
      <c r="S39" s="3">
        <v>4.3483333333333336</v>
      </c>
      <c r="T39" s="3">
        <v>9.3388888888888886</v>
      </c>
      <c r="U39" s="3">
        <v>0</v>
      </c>
      <c r="V39" s="3">
        <f>SUM(Table2[[#This Row],[Occupational Therapist Hours]:[OT Aide Hours]])/Table2[[#This Row],[MDS Census]]</f>
        <v>0.16083692388040213</v>
      </c>
      <c r="W39" s="3">
        <v>8.6407777777777781</v>
      </c>
      <c r="X39" s="3">
        <v>5.1094444444444456</v>
      </c>
      <c r="Y39" s="3">
        <v>10.938888888888888</v>
      </c>
      <c r="Z39" s="3">
        <f>SUM(Table2[[#This Row],[Physical Therapist (PT) Hours]:[PT Aide Hours]])/Table2[[#This Row],[MDS Census]]</f>
        <v>0.29011881446664056</v>
      </c>
      <c r="AA39" s="3">
        <v>0</v>
      </c>
      <c r="AB39" s="3">
        <v>0</v>
      </c>
      <c r="AC39" s="3">
        <v>0</v>
      </c>
      <c r="AD39" s="3">
        <v>0</v>
      </c>
      <c r="AE39" s="3">
        <v>0</v>
      </c>
      <c r="AF39" s="3">
        <v>0</v>
      </c>
      <c r="AG39" s="3">
        <v>0</v>
      </c>
      <c r="AH39" s="1" t="s">
        <v>37</v>
      </c>
      <c r="AI39" s="17">
        <v>1</v>
      </c>
      <c r="AJ39" s="1"/>
    </row>
    <row r="40" spans="1:36" x14ac:dyDescent="0.2">
      <c r="A40" s="1" t="s">
        <v>208</v>
      </c>
      <c r="B40" s="1" t="s">
        <v>247</v>
      </c>
      <c r="C40" s="1" t="s">
        <v>450</v>
      </c>
      <c r="D40" s="1" t="s">
        <v>522</v>
      </c>
      <c r="E40" s="3">
        <v>81.24444444444444</v>
      </c>
      <c r="F40" s="3">
        <v>5.5</v>
      </c>
      <c r="G40" s="3">
        <v>1.0833333333333333</v>
      </c>
      <c r="H40" s="3">
        <v>0.57700000000000018</v>
      </c>
      <c r="I40" s="3">
        <v>3.7638888888888888</v>
      </c>
      <c r="J40" s="3">
        <v>0</v>
      </c>
      <c r="K40" s="3">
        <v>0</v>
      </c>
      <c r="L40" s="3">
        <v>4.697222222222222</v>
      </c>
      <c r="M40" s="3">
        <v>1.05</v>
      </c>
      <c r="N40" s="3">
        <v>0</v>
      </c>
      <c r="O40" s="3">
        <f>SUM(Table2[[#This Row],[Qualified Social Work Staff Hours]:[Other Social Work Staff Hours]])/Table2[[#This Row],[MDS Census]]</f>
        <v>1.2923960612691467E-2</v>
      </c>
      <c r="P40" s="3">
        <v>0</v>
      </c>
      <c r="Q40" s="3">
        <v>9.0638888888888882</v>
      </c>
      <c r="R40" s="3">
        <f>SUM(Table2[[#This Row],[Qualified Activities Professional Hours]:[Other Activities Professional Hours]])/Table2[[#This Row],[MDS Census]]</f>
        <v>0.11156318380743982</v>
      </c>
      <c r="S40" s="3">
        <v>5.5250000000000004</v>
      </c>
      <c r="T40" s="3">
        <v>10.422222222222222</v>
      </c>
      <c r="U40" s="3">
        <v>0</v>
      </c>
      <c r="V40" s="3">
        <f>SUM(Table2[[#This Row],[Occupational Therapist Hours]:[OT Aide Hours]])/Table2[[#This Row],[MDS Census]]</f>
        <v>0.19628692560175057</v>
      </c>
      <c r="W40" s="3">
        <v>5.8472222222222223</v>
      </c>
      <c r="X40" s="3">
        <v>10.258333333333333</v>
      </c>
      <c r="Y40" s="3">
        <v>0</v>
      </c>
      <c r="Z40" s="3">
        <f>SUM(Table2[[#This Row],[Physical Therapist (PT) Hours]:[PT Aide Hours]])/Table2[[#This Row],[MDS Census]]</f>
        <v>0.19823577680525165</v>
      </c>
      <c r="AA40" s="3">
        <v>0</v>
      </c>
      <c r="AB40" s="3">
        <v>0.36666666666666664</v>
      </c>
      <c r="AC40" s="3">
        <v>0</v>
      </c>
      <c r="AD40" s="3">
        <v>0</v>
      </c>
      <c r="AE40" s="3">
        <v>0</v>
      </c>
      <c r="AF40" s="3">
        <v>0</v>
      </c>
      <c r="AG40" s="3">
        <v>0</v>
      </c>
      <c r="AH40" s="1" t="s">
        <v>38</v>
      </c>
      <c r="AI40" s="17">
        <v>1</v>
      </c>
      <c r="AJ40" s="1"/>
    </row>
    <row r="41" spans="1:36" x14ac:dyDescent="0.2">
      <c r="A41" s="1" t="s">
        <v>208</v>
      </c>
      <c r="B41" s="1" t="s">
        <v>248</v>
      </c>
      <c r="C41" s="1" t="s">
        <v>451</v>
      </c>
      <c r="D41" s="1" t="s">
        <v>517</v>
      </c>
      <c r="E41" s="3">
        <v>139.02222222222221</v>
      </c>
      <c r="F41" s="3">
        <v>6.3900000000000015</v>
      </c>
      <c r="G41" s="3">
        <v>0.88888888888888884</v>
      </c>
      <c r="H41" s="3">
        <v>0.64888888888888896</v>
      </c>
      <c r="I41" s="3">
        <v>2.65</v>
      </c>
      <c r="J41" s="3">
        <v>0</v>
      </c>
      <c r="K41" s="3">
        <v>0</v>
      </c>
      <c r="L41" s="3">
        <v>0</v>
      </c>
      <c r="M41" s="3">
        <v>8.3333333333333339</v>
      </c>
      <c r="N41" s="3">
        <v>8.6688888888888869</v>
      </c>
      <c r="O41" s="3">
        <f>SUM(Table2[[#This Row],[Qualified Social Work Staff Hours]:[Other Social Work Staff Hours]])/Table2[[#This Row],[MDS Census]]</f>
        <v>0.12229859335038365</v>
      </c>
      <c r="P41" s="3">
        <v>6.4066666666666654</v>
      </c>
      <c r="Q41" s="3">
        <v>9.5677777777777759</v>
      </c>
      <c r="R41" s="3">
        <f>SUM(Table2[[#This Row],[Qualified Activities Professional Hours]:[Other Activities Professional Hours]])/Table2[[#This Row],[MDS Census]]</f>
        <v>0.11490569053708438</v>
      </c>
      <c r="S41" s="3">
        <v>0</v>
      </c>
      <c r="T41" s="3">
        <v>0</v>
      </c>
      <c r="U41" s="3">
        <v>0</v>
      </c>
      <c r="V41" s="3">
        <f>SUM(Table2[[#This Row],[Occupational Therapist Hours]:[OT Aide Hours]])/Table2[[#This Row],[MDS Census]]</f>
        <v>0</v>
      </c>
      <c r="W41" s="3">
        <v>0</v>
      </c>
      <c r="X41" s="3">
        <v>0</v>
      </c>
      <c r="Y41" s="3">
        <v>0</v>
      </c>
      <c r="Z41" s="3">
        <f>SUM(Table2[[#This Row],[Physical Therapist (PT) Hours]:[PT Aide Hours]])/Table2[[#This Row],[MDS Census]]</f>
        <v>0</v>
      </c>
      <c r="AA41" s="3">
        <v>0</v>
      </c>
      <c r="AB41" s="3">
        <v>0</v>
      </c>
      <c r="AC41" s="3">
        <v>0</v>
      </c>
      <c r="AD41" s="3">
        <v>0</v>
      </c>
      <c r="AE41" s="3">
        <v>0</v>
      </c>
      <c r="AF41" s="3">
        <v>0</v>
      </c>
      <c r="AG41" s="3">
        <v>0</v>
      </c>
      <c r="AH41" s="1" t="s">
        <v>39</v>
      </c>
      <c r="AI41" s="17">
        <v>1</v>
      </c>
      <c r="AJ41" s="1"/>
    </row>
    <row r="42" spans="1:36" x14ac:dyDescent="0.2">
      <c r="A42" s="1" t="s">
        <v>208</v>
      </c>
      <c r="B42" s="1" t="s">
        <v>249</v>
      </c>
      <c r="C42" s="1" t="s">
        <v>452</v>
      </c>
      <c r="D42" s="1" t="s">
        <v>523</v>
      </c>
      <c r="E42" s="3">
        <v>89.522222222222226</v>
      </c>
      <c r="F42" s="3">
        <v>4.8888888888888893</v>
      </c>
      <c r="G42" s="3">
        <v>1.0524444444444445</v>
      </c>
      <c r="H42" s="3">
        <v>0.54466666666666663</v>
      </c>
      <c r="I42" s="3">
        <v>2.4194444444444443</v>
      </c>
      <c r="J42" s="3">
        <v>0</v>
      </c>
      <c r="K42" s="3">
        <v>0</v>
      </c>
      <c r="L42" s="3">
        <v>1.5098888888888891</v>
      </c>
      <c r="M42" s="3">
        <v>5.4917777777777781</v>
      </c>
      <c r="N42" s="3">
        <v>0</v>
      </c>
      <c r="O42" s="3">
        <f>SUM(Table2[[#This Row],[Qualified Social Work Staff Hours]:[Other Social Work Staff Hours]])/Table2[[#This Row],[MDS Census]]</f>
        <v>6.134541392577883E-2</v>
      </c>
      <c r="P42" s="3">
        <v>0</v>
      </c>
      <c r="Q42" s="3">
        <v>5.5817777777777771</v>
      </c>
      <c r="R42" s="3">
        <f>SUM(Table2[[#This Row],[Qualified Activities Professional Hours]:[Other Activities Professional Hours]])/Table2[[#This Row],[MDS Census]]</f>
        <v>6.2350750899838638E-2</v>
      </c>
      <c r="S42" s="3">
        <v>9.2384444444444433</v>
      </c>
      <c r="T42" s="3">
        <v>7.051666666666665</v>
      </c>
      <c r="U42" s="3">
        <v>0</v>
      </c>
      <c r="V42" s="3">
        <f>SUM(Table2[[#This Row],[Occupational Therapist Hours]:[OT Aide Hours]])/Table2[[#This Row],[MDS Census]]</f>
        <v>0.18196723346158616</v>
      </c>
      <c r="W42" s="3">
        <v>5.8042222222222222</v>
      </c>
      <c r="X42" s="3">
        <v>8.4188888888888886</v>
      </c>
      <c r="Y42" s="3">
        <v>0</v>
      </c>
      <c r="Z42" s="3">
        <f>SUM(Table2[[#This Row],[Physical Therapist (PT) Hours]:[PT Aide Hours]])/Table2[[#This Row],[MDS Census]]</f>
        <v>0.15887799429067889</v>
      </c>
      <c r="AA42" s="3">
        <v>0</v>
      </c>
      <c r="AB42" s="3">
        <v>5.4916666666666663</v>
      </c>
      <c r="AC42" s="3">
        <v>0</v>
      </c>
      <c r="AD42" s="3">
        <v>0</v>
      </c>
      <c r="AE42" s="3">
        <v>0</v>
      </c>
      <c r="AF42" s="3">
        <v>3.9981111111111103</v>
      </c>
      <c r="AG42" s="3">
        <v>0</v>
      </c>
      <c r="AH42" s="1" t="s">
        <v>40</v>
      </c>
      <c r="AI42" s="17">
        <v>1</v>
      </c>
      <c r="AJ42" s="1"/>
    </row>
    <row r="43" spans="1:36" x14ac:dyDescent="0.2">
      <c r="A43" s="1" t="s">
        <v>208</v>
      </c>
      <c r="B43" s="1" t="s">
        <v>250</v>
      </c>
      <c r="C43" s="1" t="s">
        <v>453</v>
      </c>
      <c r="D43" s="1" t="s">
        <v>518</v>
      </c>
      <c r="E43" s="3">
        <v>103.72222222222223</v>
      </c>
      <c r="F43" s="3">
        <v>5.1555555555555559</v>
      </c>
      <c r="G43" s="3">
        <v>0.32711111111111157</v>
      </c>
      <c r="H43" s="3">
        <v>0.55477777777777781</v>
      </c>
      <c r="I43" s="3">
        <v>2.1861111111111109</v>
      </c>
      <c r="J43" s="3">
        <v>0</v>
      </c>
      <c r="K43" s="3">
        <v>3.0222222222222221</v>
      </c>
      <c r="L43" s="3">
        <v>1.3684444444444448</v>
      </c>
      <c r="M43" s="3">
        <v>6.490555555555555</v>
      </c>
      <c r="N43" s="3">
        <v>0</v>
      </c>
      <c r="O43" s="3">
        <f>SUM(Table2[[#This Row],[Qualified Social Work Staff Hours]:[Other Social Work Staff Hours]])/Table2[[#This Row],[MDS Census]]</f>
        <v>6.2576325656132831E-2</v>
      </c>
      <c r="P43" s="3">
        <v>0</v>
      </c>
      <c r="Q43" s="3">
        <v>5.2504444444444447</v>
      </c>
      <c r="R43" s="3">
        <f>SUM(Table2[[#This Row],[Qualified Activities Professional Hours]:[Other Activities Professional Hours]])/Table2[[#This Row],[MDS Census]]</f>
        <v>5.0620246384574186E-2</v>
      </c>
      <c r="S43" s="3">
        <v>4.1659999999999995</v>
      </c>
      <c r="T43" s="3">
        <v>4.833333333333333</v>
      </c>
      <c r="U43" s="3">
        <v>0</v>
      </c>
      <c r="V43" s="3">
        <f>SUM(Table2[[#This Row],[Occupational Therapist Hours]:[OT Aide Hours]])/Table2[[#This Row],[MDS Census]]</f>
        <v>8.6763792179967852E-2</v>
      </c>
      <c r="W43" s="3">
        <v>5.0108888888888883</v>
      </c>
      <c r="X43" s="3">
        <v>4.5863333333333349</v>
      </c>
      <c r="Y43" s="3">
        <v>0</v>
      </c>
      <c r="Z43" s="3">
        <f>SUM(Table2[[#This Row],[Physical Therapist (PT) Hours]:[PT Aide Hours]])/Table2[[#This Row],[MDS Census]]</f>
        <v>9.2528119978575255E-2</v>
      </c>
      <c r="AA43" s="3">
        <v>0</v>
      </c>
      <c r="AB43" s="3">
        <v>4.6942222222222236</v>
      </c>
      <c r="AC43" s="3">
        <v>0</v>
      </c>
      <c r="AD43" s="3">
        <v>0</v>
      </c>
      <c r="AE43" s="3">
        <v>0</v>
      </c>
      <c r="AF43" s="3">
        <v>5.5555555555555558E-3</v>
      </c>
      <c r="AG43" s="3">
        <v>0</v>
      </c>
      <c r="AH43" s="1" t="s">
        <v>41</v>
      </c>
      <c r="AI43" s="17">
        <v>1</v>
      </c>
      <c r="AJ43" s="1"/>
    </row>
    <row r="44" spans="1:36" x14ac:dyDescent="0.2">
      <c r="A44" s="1" t="s">
        <v>208</v>
      </c>
      <c r="B44" s="1" t="s">
        <v>251</v>
      </c>
      <c r="C44" s="1" t="s">
        <v>454</v>
      </c>
      <c r="D44" s="1" t="s">
        <v>517</v>
      </c>
      <c r="E44" s="3">
        <v>115.02222222222223</v>
      </c>
      <c r="F44" s="3">
        <v>4.916666666666667</v>
      </c>
      <c r="G44" s="3">
        <v>0.53333333333333333</v>
      </c>
      <c r="H44" s="3">
        <v>0.95833333333333337</v>
      </c>
      <c r="I44" s="3">
        <v>3.1666666666666665</v>
      </c>
      <c r="J44" s="3">
        <v>0</v>
      </c>
      <c r="K44" s="3">
        <v>0.24444444444444444</v>
      </c>
      <c r="L44" s="3">
        <v>3.5018888888888884</v>
      </c>
      <c r="M44" s="3">
        <v>4.75</v>
      </c>
      <c r="N44" s="3">
        <v>3.1805555555555554</v>
      </c>
      <c r="O44" s="3">
        <f>SUM(Table2[[#This Row],[Qualified Social Work Staff Hours]:[Other Social Work Staff Hours]])/Table2[[#This Row],[MDS Census]]</f>
        <v>6.8948029366306021E-2</v>
      </c>
      <c r="P44" s="3">
        <v>5.166666666666667</v>
      </c>
      <c r="Q44" s="3">
        <v>10.752777777777778</v>
      </c>
      <c r="R44" s="3">
        <f>SUM(Table2[[#This Row],[Qualified Activities Professional Hours]:[Other Activities Professional Hours]])/Table2[[#This Row],[MDS Census]]</f>
        <v>0.13840320710973725</v>
      </c>
      <c r="S44" s="3">
        <v>4.7385555555555552</v>
      </c>
      <c r="T44" s="3">
        <v>8.6825555555555542</v>
      </c>
      <c r="U44" s="3">
        <v>0</v>
      </c>
      <c r="V44" s="3">
        <f>SUM(Table2[[#This Row],[Occupational Therapist Hours]:[OT Aide Hours]])/Table2[[#This Row],[MDS Census]]</f>
        <v>0.11668276661514682</v>
      </c>
      <c r="W44" s="3">
        <v>10.867222222222221</v>
      </c>
      <c r="X44" s="3">
        <v>9.0558888888888891</v>
      </c>
      <c r="Y44" s="3">
        <v>0.12644444444444444</v>
      </c>
      <c r="Z44" s="3">
        <f>SUM(Table2[[#This Row],[Physical Therapist (PT) Hours]:[PT Aide Hours]])/Table2[[#This Row],[MDS Census]]</f>
        <v>0.17431027820710973</v>
      </c>
      <c r="AA44" s="3">
        <v>1.8277777777777777</v>
      </c>
      <c r="AB44" s="3">
        <v>0</v>
      </c>
      <c r="AC44" s="3">
        <v>0</v>
      </c>
      <c r="AD44" s="3">
        <v>0</v>
      </c>
      <c r="AE44" s="3">
        <v>0</v>
      </c>
      <c r="AF44" s="3">
        <v>0</v>
      </c>
      <c r="AG44" s="3">
        <v>0.8</v>
      </c>
      <c r="AH44" s="1" t="s">
        <v>42</v>
      </c>
      <c r="AI44" s="17">
        <v>1</v>
      </c>
      <c r="AJ44" s="1"/>
    </row>
    <row r="45" spans="1:36" x14ac:dyDescent="0.2">
      <c r="A45" s="1" t="s">
        <v>208</v>
      </c>
      <c r="B45" s="1" t="s">
        <v>252</v>
      </c>
      <c r="C45" s="1" t="s">
        <v>455</v>
      </c>
      <c r="D45" s="1" t="s">
        <v>521</v>
      </c>
      <c r="E45" s="3">
        <v>110.52222222222223</v>
      </c>
      <c r="F45" s="3">
        <v>4.416666666666667</v>
      </c>
      <c r="G45" s="3">
        <v>1.6666666666666667</v>
      </c>
      <c r="H45" s="3">
        <v>0.52222222222222225</v>
      </c>
      <c r="I45" s="3">
        <v>2.5833333333333335</v>
      </c>
      <c r="J45" s="3">
        <v>0</v>
      </c>
      <c r="K45" s="3">
        <v>0</v>
      </c>
      <c r="L45" s="3">
        <v>1.3484444444444443</v>
      </c>
      <c r="M45" s="3">
        <v>5.083333333333333</v>
      </c>
      <c r="N45" s="3">
        <v>0</v>
      </c>
      <c r="O45" s="3">
        <f>SUM(Table2[[#This Row],[Qualified Social Work Staff Hours]:[Other Social Work Staff Hours]])/Table2[[#This Row],[MDS Census]]</f>
        <v>4.5993766964914043E-2</v>
      </c>
      <c r="P45" s="3">
        <v>5.0444444444444443</v>
      </c>
      <c r="Q45" s="3">
        <v>12.011111111111111</v>
      </c>
      <c r="R45" s="3">
        <f>SUM(Table2[[#This Row],[Qualified Activities Professional Hours]:[Other Activities Professional Hours]])/Table2[[#This Row],[MDS Census]]</f>
        <v>0.15431788478938374</v>
      </c>
      <c r="S45" s="3">
        <v>4.762555555555557</v>
      </c>
      <c r="T45" s="3">
        <v>9.8940000000000019</v>
      </c>
      <c r="U45" s="3">
        <v>0</v>
      </c>
      <c r="V45" s="3">
        <f>SUM(Table2[[#This Row],[Occupational Therapist Hours]:[OT Aide Hours]])/Table2[[#This Row],[MDS Census]]</f>
        <v>0.13261184276666335</v>
      </c>
      <c r="W45" s="3">
        <v>2.918333333333333</v>
      </c>
      <c r="X45" s="3">
        <v>1.7553333333333332</v>
      </c>
      <c r="Y45" s="3">
        <v>2.3472222222222223</v>
      </c>
      <c r="Z45" s="3">
        <f>SUM(Table2[[#This Row],[Physical Therapist (PT) Hours]:[PT Aide Hours]])/Table2[[#This Row],[MDS Census]]</f>
        <v>6.3524680808283898E-2</v>
      </c>
      <c r="AA45" s="3">
        <v>3.8333333333333335</v>
      </c>
      <c r="AB45" s="3">
        <v>0</v>
      </c>
      <c r="AC45" s="3">
        <v>0</v>
      </c>
      <c r="AD45" s="3">
        <v>0</v>
      </c>
      <c r="AE45" s="3">
        <v>0</v>
      </c>
      <c r="AF45" s="3">
        <v>0.1</v>
      </c>
      <c r="AG45" s="3">
        <v>5.916666666666667</v>
      </c>
      <c r="AH45" s="1" t="s">
        <v>43</v>
      </c>
      <c r="AI45" s="17">
        <v>1</v>
      </c>
      <c r="AJ45" s="1"/>
    </row>
    <row r="46" spans="1:36" x14ac:dyDescent="0.2">
      <c r="A46" s="1" t="s">
        <v>208</v>
      </c>
      <c r="B46" s="1" t="s">
        <v>253</v>
      </c>
      <c r="C46" s="1" t="s">
        <v>456</v>
      </c>
      <c r="D46" s="1" t="s">
        <v>517</v>
      </c>
      <c r="E46" s="3">
        <v>76.788888888888891</v>
      </c>
      <c r="F46" s="3">
        <v>5.0111111111111111</v>
      </c>
      <c r="G46" s="3">
        <v>0.35555555555555557</v>
      </c>
      <c r="H46" s="3">
        <v>0.38911111111111113</v>
      </c>
      <c r="I46" s="3">
        <v>2.1527777777777777</v>
      </c>
      <c r="J46" s="3">
        <v>0</v>
      </c>
      <c r="K46" s="3">
        <v>5.3777777777777782</v>
      </c>
      <c r="L46" s="3">
        <v>4.8161111111111117</v>
      </c>
      <c r="M46" s="3">
        <v>5.333333333333333</v>
      </c>
      <c r="N46" s="3">
        <v>0</v>
      </c>
      <c r="O46" s="3">
        <f>SUM(Table2[[#This Row],[Qualified Social Work Staff Hours]:[Other Social Work Staff Hours]])/Table2[[#This Row],[MDS Census]]</f>
        <v>6.9454492837505419E-2</v>
      </c>
      <c r="P46" s="3">
        <v>0</v>
      </c>
      <c r="Q46" s="3">
        <v>6.5035555555555549</v>
      </c>
      <c r="R46" s="3">
        <f>SUM(Table2[[#This Row],[Qualified Activities Professional Hours]:[Other Activities Professional Hours]])/Table2[[#This Row],[MDS Census]]</f>
        <v>8.4693966140934732E-2</v>
      </c>
      <c r="S46" s="3">
        <v>4.1213333333333324</v>
      </c>
      <c r="T46" s="3">
        <v>4.4736666666666665</v>
      </c>
      <c r="U46" s="3">
        <v>0</v>
      </c>
      <c r="V46" s="3">
        <f>SUM(Table2[[#This Row],[Occupational Therapist Hours]:[OT Aide Hours]])/Table2[[#This Row],[MDS Census]]</f>
        <v>0.11193025611344232</v>
      </c>
      <c r="W46" s="3">
        <v>5.610444444444445</v>
      </c>
      <c r="X46" s="3">
        <v>4.902111111111112</v>
      </c>
      <c r="Y46" s="3">
        <v>0</v>
      </c>
      <c r="Z46" s="3">
        <f>SUM(Table2[[#This Row],[Physical Therapist (PT) Hours]:[PT Aide Hours]])/Table2[[#This Row],[MDS Census]]</f>
        <v>0.13690204022572713</v>
      </c>
      <c r="AA46" s="3">
        <v>0</v>
      </c>
      <c r="AB46" s="3">
        <v>2.7884444444444445</v>
      </c>
      <c r="AC46" s="3">
        <v>0</v>
      </c>
      <c r="AD46" s="3">
        <v>0</v>
      </c>
      <c r="AE46" s="3">
        <v>0</v>
      </c>
      <c r="AF46" s="3">
        <v>67.668888888888858</v>
      </c>
      <c r="AG46" s="3">
        <v>0</v>
      </c>
      <c r="AH46" s="1" t="s">
        <v>44</v>
      </c>
      <c r="AI46" s="17">
        <v>1</v>
      </c>
      <c r="AJ46" s="1"/>
    </row>
    <row r="47" spans="1:36" x14ac:dyDescent="0.2">
      <c r="A47" s="1" t="s">
        <v>208</v>
      </c>
      <c r="B47" s="1" t="s">
        <v>254</v>
      </c>
      <c r="C47" s="1" t="s">
        <v>457</v>
      </c>
      <c r="D47" s="1" t="s">
        <v>516</v>
      </c>
      <c r="E47" s="3">
        <v>82.666666666666671</v>
      </c>
      <c r="F47" s="3">
        <v>5.333333333333333</v>
      </c>
      <c r="G47" s="3">
        <v>0</v>
      </c>
      <c r="H47" s="3">
        <v>0</v>
      </c>
      <c r="I47" s="3">
        <v>3.25</v>
      </c>
      <c r="J47" s="3">
        <v>0</v>
      </c>
      <c r="K47" s="3">
        <v>0</v>
      </c>
      <c r="L47" s="3">
        <v>0</v>
      </c>
      <c r="M47" s="3">
        <v>4.833333333333333</v>
      </c>
      <c r="N47" s="3">
        <v>0</v>
      </c>
      <c r="O47" s="3">
        <f>SUM(Table2[[#This Row],[Qualified Social Work Staff Hours]:[Other Social Work Staff Hours]])/Table2[[#This Row],[MDS Census]]</f>
        <v>5.8467741935483861E-2</v>
      </c>
      <c r="P47" s="3">
        <v>4.0888888888888886</v>
      </c>
      <c r="Q47" s="3">
        <v>4.822222222222222</v>
      </c>
      <c r="R47" s="3">
        <f>SUM(Table2[[#This Row],[Qualified Activities Professional Hours]:[Other Activities Professional Hours]])/Table2[[#This Row],[MDS Census]]</f>
        <v>0.10779569892473118</v>
      </c>
      <c r="S47" s="3">
        <v>0</v>
      </c>
      <c r="T47" s="3">
        <v>0</v>
      </c>
      <c r="U47" s="3">
        <v>0</v>
      </c>
      <c r="V47" s="3">
        <f>SUM(Table2[[#This Row],[Occupational Therapist Hours]:[OT Aide Hours]])/Table2[[#This Row],[MDS Census]]</f>
        <v>0</v>
      </c>
      <c r="W47" s="3">
        <v>0</v>
      </c>
      <c r="X47" s="3">
        <v>0</v>
      </c>
      <c r="Y47" s="3">
        <v>0</v>
      </c>
      <c r="Z47" s="3">
        <f>SUM(Table2[[#This Row],[Physical Therapist (PT) Hours]:[PT Aide Hours]])/Table2[[#This Row],[MDS Census]]</f>
        <v>0</v>
      </c>
      <c r="AA47" s="3">
        <v>0</v>
      </c>
      <c r="AB47" s="3">
        <v>5.1944444444444446</v>
      </c>
      <c r="AC47" s="3">
        <v>0</v>
      </c>
      <c r="AD47" s="3">
        <v>0</v>
      </c>
      <c r="AE47" s="3">
        <v>0</v>
      </c>
      <c r="AF47" s="3">
        <v>0</v>
      </c>
      <c r="AG47" s="3">
        <v>0</v>
      </c>
      <c r="AH47" s="1" t="s">
        <v>45</v>
      </c>
      <c r="AI47" s="17">
        <v>1</v>
      </c>
      <c r="AJ47" s="1"/>
    </row>
    <row r="48" spans="1:36" x14ac:dyDescent="0.2">
      <c r="A48" s="1" t="s">
        <v>208</v>
      </c>
      <c r="B48" s="1" t="s">
        <v>255</v>
      </c>
      <c r="C48" s="1" t="s">
        <v>458</v>
      </c>
      <c r="D48" s="1" t="s">
        <v>518</v>
      </c>
      <c r="E48" s="3">
        <v>85.888888888888886</v>
      </c>
      <c r="F48" s="3">
        <v>9.2388888888888889</v>
      </c>
      <c r="G48" s="3">
        <v>1.1555555555555554</v>
      </c>
      <c r="H48" s="3">
        <v>0.53333333333333333</v>
      </c>
      <c r="I48" s="3">
        <v>0</v>
      </c>
      <c r="J48" s="3">
        <v>0</v>
      </c>
      <c r="K48" s="3">
        <v>0</v>
      </c>
      <c r="L48" s="3">
        <v>0</v>
      </c>
      <c r="M48" s="3">
        <v>0</v>
      </c>
      <c r="N48" s="3">
        <v>5.4444444444444446</v>
      </c>
      <c r="O48" s="3">
        <f>SUM(Table2[[#This Row],[Qualified Social Work Staff Hours]:[Other Social Work Staff Hours]])/Table2[[#This Row],[MDS Census]]</f>
        <v>6.3389391979301421E-2</v>
      </c>
      <c r="P48" s="3">
        <v>5.2444444444444445</v>
      </c>
      <c r="Q48" s="3">
        <v>7.3972222222222221</v>
      </c>
      <c r="R48" s="3">
        <f>SUM(Table2[[#This Row],[Qualified Activities Professional Hours]:[Other Activities Professional Hours]])/Table2[[#This Row],[MDS Census]]</f>
        <v>0.1471862871927555</v>
      </c>
      <c r="S48" s="3">
        <v>5.108888888888889</v>
      </c>
      <c r="T48" s="3">
        <v>4.7952222222222227</v>
      </c>
      <c r="U48" s="3">
        <v>0</v>
      </c>
      <c r="V48" s="3">
        <f>SUM(Table2[[#This Row],[Occupational Therapist Hours]:[OT Aide Hours]])/Table2[[#This Row],[MDS Census]]</f>
        <v>0.11531306597671412</v>
      </c>
      <c r="W48" s="3">
        <v>1.7777777777777777</v>
      </c>
      <c r="X48" s="3">
        <v>4.9419999999999993</v>
      </c>
      <c r="Y48" s="3">
        <v>0</v>
      </c>
      <c r="Z48" s="3">
        <f>SUM(Table2[[#This Row],[Physical Therapist (PT) Hours]:[PT Aide Hours]])/Table2[[#This Row],[MDS Census]]</f>
        <v>7.8238033635187568E-2</v>
      </c>
      <c r="AA48" s="3">
        <v>0</v>
      </c>
      <c r="AB48" s="3">
        <v>0</v>
      </c>
      <c r="AC48" s="3">
        <v>0</v>
      </c>
      <c r="AD48" s="3">
        <v>56.722222222222221</v>
      </c>
      <c r="AE48" s="3">
        <v>0</v>
      </c>
      <c r="AF48" s="3">
        <v>3.4055555555555554</v>
      </c>
      <c r="AG48" s="3">
        <v>0</v>
      </c>
      <c r="AH48" s="1" t="s">
        <v>46</v>
      </c>
      <c r="AI48" s="17">
        <v>1</v>
      </c>
      <c r="AJ48" s="1"/>
    </row>
    <row r="49" spans="1:36" x14ac:dyDescent="0.2">
      <c r="A49" s="1" t="s">
        <v>208</v>
      </c>
      <c r="B49" s="1" t="s">
        <v>256</v>
      </c>
      <c r="C49" s="1" t="s">
        <v>459</v>
      </c>
      <c r="D49" s="1" t="s">
        <v>522</v>
      </c>
      <c r="E49" s="3">
        <v>89.466666666666669</v>
      </c>
      <c r="F49" s="3">
        <v>10.088888888888889</v>
      </c>
      <c r="G49" s="3">
        <v>0.86388888888888893</v>
      </c>
      <c r="H49" s="3">
        <v>13.667222222222222</v>
      </c>
      <c r="I49" s="3">
        <v>2.2222222222222223</v>
      </c>
      <c r="J49" s="3">
        <v>0</v>
      </c>
      <c r="K49" s="3">
        <v>0</v>
      </c>
      <c r="L49" s="3">
        <v>4.8416666666666668</v>
      </c>
      <c r="M49" s="3">
        <v>9.4418888888888901</v>
      </c>
      <c r="N49" s="3">
        <v>0</v>
      </c>
      <c r="O49" s="3">
        <f>SUM(Table2[[#This Row],[Qualified Social Work Staff Hours]:[Other Social Work Staff Hours]])/Table2[[#This Row],[MDS Census]]</f>
        <v>0.10553527074018879</v>
      </c>
      <c r="P49" s="3">
        <v>0</v>
      </c>
      <c r="Q49" s="3">
        <v>0</v>
      </c>
      <c r="R49" s="3">
        <f>SUM(Table2[[#This Row],[Qualified Activities Professional Hours]:[Other Activities Professional Hours]])/Table2[[#This Row],[MDS Census]]</f>
        <v>0</v>
      </c>
      <c r="S49" s="3">
        <v>4.5027777777777782</v>
      </c>
      <c r="T49" s="3">
        <v>3.6111111111111112</v>
      </c>
      <c r="U49" s="3">
        <v>0</v>
      </c>
      <c r="V49" s="3">
        <f>SUM(Table2[[#This Row],[Occupational Therapist Hours]:[OT Aide Hours]])/Table2[[#This Row],[MDS Census]]</f>
        <v>9.0691753601589667E-2</v>
      </c>
      <c r="W49" s="3">
        <v>4.4611111111111112</v>
      </c>
      <c r="X49" s="3">
        <v>4.1444444444444448</v>
      </c>
      <c r="Y49" s="3">
        <v>0</v>
      </c>
      <c r="Z49" s="3">
        <f>SUM(Table2[[#This Row],[Physical Therapist (PT) Hours]:[PT Aide Hours]])/Table2[[#This Row],[MDS Census]]</f>
        <v>9.6187282662692497E-2</v>
      </c>
      <c r="AA49" s="3">
        <v>0</v>
      </c>
      <c r="AB49" s="3">
        <v>23.244777777777784</v>
      </c>
      <c r="AC49" s="3">
        <v>0</v>
      </c>
      <c r="AD49" s="3">
        <v>0</v>
      </c>
      <c r="AE49" s="3">
        <v>0</v>
      </c>
      <c r="AF49" s="3">
        <v>0</v>
      </c>
      <c r="AG49" s="3">
        <v>0</v>
      </c>
      <c r="AH49" s="1" t="s">
        <v>47</v>
      </c>
      <c r="AI49" s="17">
        <v>1</v>
      </c>
      <c r="AJ49" s="1"/>
    </row>
    <row r="50" spans="1:36" x14ac:dyDescent="0.2">
      <c r="A50" s="1" t="s">
        <v>208</v>
      </c>
      <c r="B50" s="1" t="s">
        <v>257</v>
      </c>
      <c r="C50" s="1" t="s">
        <v>460</v>
      </c>
      <c r="D50" s="1" t="s">
        <v>522</v>
      </c>
      <c r="E50" s="3">
        <v>71.288888888888891</v>
      </c>
      <c r="F50" s="3">
        <v>5.6</v>
      </c>
      <c r="G50" s="3">
        <v>0.51944444444444449</v>
      </c>
      <c r="H50" s="3">
        <v>0.53888888888888886</v>
      </c>
      <c r="I50" s="3">
        <v>1.4444444444444444</v>
      </c>
      <c r="J50" s="3">
        <v>0</v>
      </c>
      <c r="K50" s="3">
        <v>0</v>
      </c>
      <c r="L50" s="3">
        <v>3.0249999999999999</v>
      </c>
      <c r="M50" s="3">
        <v>5.333333333333333</v>
      </c>
      <c r="N50" s="3">
        <v>0</v>
      </c>
      <c r="O50" s="3">
        <f>SUM(Table2[[#This Row],[Qualified Social Work Staff Hours]:[Other Social Work Staff Hours]])/Table2[[#This Row],[MDS Census]]</f>
        <v>7.4812967581047371E-2</v>
      </c>
      <c r="P50" s="3">
        <v>0</v>
      </c>
      <c r="Q50" s="3">
        <v>10.238888888888889</v>
      </c>
      <c r="R50" s="3">
        <f>SUM(Table2[[#This Row],[Qualified Activities Professional Hours]:[Other Activities Professional Hours]])/Table2[[#This Row],[MDS Census]]</f>
        <v>0.14362531172069826</v>
      </c>
      <c r="S50" s="3">
        <v>4.3611111111111107</v>
      </c>
      <c r="T50" s="3">
        <v>8.2944444444444443</v>
      </c>
      <c r="U50" s="3">
        <v>0</v>
      </c>
      <c r="V50" s="3">
        <f>SUM(Table2[[#This Row],[Occupational Therapist Hours]:[OT Aide Hours]])/Table2[[#This Row],[MDS Census]]</f>
        <v>0.17752493765586033</v>
      </c>
      <c r="W50" s="3">
        <v>5.2972222222222225</v>
      </c>
      <c r="X50" s="3">
        <v>9.3111111111111118</v>
      </c>
      <c r="Y50" s="3">
        <v>0</v>
      </c>
      <c r="Z50" s="3">
        <f>SUM(Table2[[#This Row],[Physical Therapist (PT) Hours]:[PT Aide Hours]])/Table2[[#This Row],[MDS Census]]</f>
        <v>0.20491739401496259</v>
      </c>
      <c r="AA50" s="3">
        <v>0</v>
      </c>
      <c r="AB50" s="3">
        <v>11.111111111111111</v>
      </c>
      <c r="AC50" s="3">
        <v>0</v>
      </c>
      <c r="AD50" s="3">
        <v>0</v>
      </c>
      <c r="AE50" s="3">
        <v>0</v>
      </c>
      <c r="AF50" s="3">
        <v>0</v>
      </c>
      <c r="AG50" s="3">
        <v>0</v>
      </c>
      <c r="AH50" s="1" t="s">
        <v>48</v>
      </c>
      <c r="AI50" s="17">
        <v>1</v>
      </c>
      <c r="AJ50" s="1"/>
    </row>
    <row r="51" spans="1:36" x14ac:dyDescent="0.2">
      <c r="A51" s="1" t="s">
        <v>208</v>
      </c>
      <c r="B51" s="1" t="s">
        <v>258</v>
      </c>
      <c r="C51" s="1" t="s">
        <v>444</v>
      </c>
      <c r="D51" s="1" t="s">
        <v>518</v>
      </c>
      <c r="E51" s="3">
        <v>82.13333333333334</v>
      </c>
      <c r="F51" s="3">
        <v>5.6</v>
      </c>
      <c r="G51" s="3">
        <v>0.2722222222222222</v>
      </c>
      <c r="H51" s="3">
        <v>0</v>
      </c>
      <c r="I51" s="3">
        <v>3.1972222222222224</v>
      </c>
      <c r="J51" s="3">
        <v>0</v>
      </c>
      <c r="K51" s="3">
        <v>0.17777777777777778</v>
      </c>
      <c r="L51" s="3">
        <v>0</v>
      </c>
      <c r="M51" s="3">
        <v>4.0888888888888886</v>
      </c>
      <c r="N51" s="3">
        <v>0</v>
      </c>
      <c r="O51" s="3">
        <f>SUM(Table2[[#This Row],[Qualified Social Work Staff Hours]:[Other Social Work Staff Hours]])/Table2[[#This Row],[MDS Census]]</f>
        <v>4.9783549783549777E-2</v>
      </c>
      <c r="P51" s="3">
        <v>0</v>
      </c>
      <c r="Q51" s="3">
        <v>12.363888888888889</v>
      </c>
      <c r="R51" s="3">
        <f>SUM(Table2[[#This Row],[Qualified Activities Professional Hours]:[Other Activities Professional Hours]])/Table2[[#This Row],[MDS Census]]</f>
        <v>0.15053436147186147</v>
      </c>
      <c r="S51" s="3">
        <v>15.047222222222222</v>
      </c>
      <c r="T51" s="3">
        <v>5.083333333333333</v>
      </c>
      <c r="U51" s="3">
        <v>0</v>
      </c>
      <c r="V51" s="3">
        <f>SUM(Table2[[#This Row],[Occupational Therapist Hours]:[OT Aide Hours]])/Table2[[#This Row],[MDS Census]]</f>
        <v>0.24509604978354976</v>
      </c>
      <c r="W51" s="3">
        <v>10.155555555555555</v>
      </c>
      <c r="X51" s="3">
        <v>5.15</v>
      </c>
      <c r="Y51" s="3">
        <v>0</v>
      </c>
      <c r="Z51" s="3">
        <f>SUM(Table2[[#This Row],[Physical Therapist (PT) Hours]:[PT Aide Hours]])/Table2[[#This Row],[MDS Census]]</f>
        <v>0.1863501082251082</v>
      </c>
      <c r="AA51" s="3">
        <v>0</v>
      </c>
      <c r="AB51" s="3">
        <v>0</v>
      </c>
      <c r="AC51" s="3">
        <v>0</v>
      </c>
      <c r="AD51" s="3">
        <v>0</v>
      </c>
      <c r="AE51" s="3">
        <v>0</v>
      </c>
      <c r="AF51" s="3">
        <v>42.008333333333333</v>
      </c>
      <c r="AG51" s="3">
        <v>0.13333333333333333</v>
      </c>
      <c r="AH51" s="1" t="s">
        <v>49</v>
      </c>
      <c r="AI51" s="17">
        <v>1</v>
      </c>
      <c r="AJ51" s="1"/>
    </row>
    <row r="52" spans="1:36" x14ac:dyDescent="0.2">
      <c r="A52" s="1" t="s">
        <v>208</v>
      </c>
      <c r="B52" s="1" t="s">
        <v>259</v>
      </c>
      <c r="C52" s="1" t="s">
        <v>461</v>
      </c>
      <c r="D52" s="1" t="s">
        <v>517</v>
      </c>
      <c r="E52" s="3">
        <v>68.233333333333334</v>
      </c>
      <c r="F52" s="3">
        <v>5.25</v>
      </c>
      <c r="G52" s="3">
        <v>1.1111111111111112</v>
      </c>
      <c r="H52" s="3">
        <v>0.38211111111111118</v>
      </c>
      <c r="I52" s="3">
        <v>3.1916666666666669</v>
      </c>
      <c r="J52" s="3">
        <v>0</v>
      </c>
      <c r="K52" s="3">
        <v>0</v>
      </c>
      <c r="L52" s="3">
        <v>1.788888888888889</v>
      </c>
      <c r="M52" s="3">
        <v>4.45</v>
      </c>
      <c r="N52" s="3">
        <v>0</v>
      </c>
      <c r="O52" s="3">
        <f>SUM(Table2[[#This Row],[Qualified Social Work Staff Hours]:[Other Social Work Staff Hours]])/Table2[[#This Row],[MDS Census]]</f>
        <v>6.5217391304347824E-2</v>
      </c>
      <c r="P52" s="3">
        <v>0</v>
      </c>
      <c r="Q52" s="3">
        <v>0</v>
      </c>
      <c r="R52" s="3">
        <f>SUM(Table2[[#This Row],[Qualified Activities Professional Hours]:[Other Activities Professional Hours]])/Table2[[#This Row],[MDS Census]]</f>
        <v>0</v>
      </c>
      <c r="S52" s="3">
        <v>3.8250000000000002</v>
      </c>
      <c r="T52" s="3">
        <v>3.9055555555555554</v>
      </c>
      <c r="U52" s="3">
        <v>0</v>
      </c>
      <c r="V52" s="3">
        <f>SUM(Table2[[#This Row],[Occupational Therapist Hours]:[OT Aide Hours]])/Table2[[#This Row],[MDS Census]]</f>
        <v>0.11329588014981273</v>
      </c>
      <c r="W52" s="3">
        <v>9.7166666666666668</v>
      </c>
      <c r="X52" s="3">
        <v>3.036111111111111</v>
      </c>
      <c r="Y52" s="3">
        <v>0</v>
      </c>
      <c r="Z52" s="3">
        <f>SUM(Table2[[#This Row],[Physical Therapist (PT) Hours]:[PT Aide Hours]])/Table2[[#This Row],[MDS Census]]</f>
        <v>0.18689952776420779</v>
      </c>
      <c r="AA52" s="3">
        <v>0</v>
      </c>
      <c r="AB52" s="3">
        <v>9.3583333333333325</v>
      </c>
      <c r="AC52" s="3">
        <v>0</v>
      </c>
      <c r="AD52" s="3">
        <v>0</v>
      </c>
      <c r="AE52" s="3">
        <v>0</v>
      </c>
      <c r="AF52" s="3">
        <v>0</v>
      </c>
      <c r="AG52" s="3">
        <v>0</v>
      </c>
      <c r="AH52" s="1" t="s">
        <v>50</v>
      </c>
      <c r="AI52" s="17">
        <v>1</v>
      </c>
      <c r="AJ52" s="1"/>
    </row>
    <row r="53" spans="1:36" x14ac:dyDescent="0.2">
      <c r="A53" s="1" t="s">
        <v>208</v>
      </c>
      <c r="B53" s="1" t="s">
        <v>260</v>
      </c>
      <c r="C53" s="1" t="s">
        <v>436</v>
      </c>
      <c r="D53" s="1" t="s">
        <v>518</v>
      </c>
      <c r="E53" s="3">
        <v>81.188888888888883</v>
      </c>
      <c r="F53" s="3">
        <v>4.2666666666666666</v>
      </c>
      <c r="G53" s="3">
        <v>0.46666666666666667</v>
      </c>
      <c r="H53" s="3">
        <v>0</v>
      </c>
      <c r="I53" s="3">
        <v>0</v>
      </c>
      <c r="J53" s="3">
        <v>0</v>
      </c>
      <c r="K53" s="3">
        <v>4.1583333333333332</v>
      </c>
      <c r="L53" s="3">
        <v>2.3707777777777781</v>
      </c>
      <c r="M53" s="3">
        <v>4.8</v>
      </c>
      <c r="N53" s="3">
        <v>0</v>
      </c>
      <c r="O53" s="3">
        <f>SUM(Table2[[#This Row],[Qualified Social Work Staff Hours]:[Other Social Work Staff Hours]])/Table2[[#This Row],[MDS Census]]</f>
        <v>5.9121390447516083E-2</v>
      </c>
      <c r="P53" s="3">
        <v>5.333333333333333</v>
      </c>
      <c r="Q53" s="3">
        <v>6.1</v>
      </c>
      <c r="R53" s="3">
        <f>SUM(Table2[[#This Row],[Qualified Activities Professional Hours]:[Other Activities Professional Hours]])/Table2[[#This Row],[MDS Census]]</f>
        <v>0.1408238675242918</v>
      </c>
      <c r="S53" s="3">
        <v>5.6303333333333336</v>
      </c>
      <c r="T53" s="3">
        <v>4.9685555555555547</v>
      </c>
      <c r="U53" s="3">
        <v>0</v>
      </c>
      <c r="V53" s="3">
        <f>SUM(Table2[[#This Row],[Occupational Therapist Hours]:[OT Aide Hours]])/Table2[[#This Row],[MDS Census]]</f>
        <v>0.13054605173121664</v>
      </c>
      <c r="W53" s="3">
        <v>2.2238888888888888</v>
      </c>
      <c r="X53" s="3">
        <v>4.3611111111111107</v>
      </c>
      <c r="Y53" s="3">
        <v>0</v>
      </c>
      <c r="Z53" s="3">
        <f>SUM(Table2[[#This Row],[Physical Therapist (PT) Hours]:[PT Aide Hours]])/Table2[[#This Row],[MDS Census]]</f>
        <v>8.1107157520186116E-2</v>
      </c>
      <c r="AA53" s="3">
        <v>0</v>
      </c>
      <c r="AB53" s="3">
        <v>0</v>
      </c>
      <c r="AC53" s="3">
        <v>0</v>
      </c>
      <c r="AD53" s="3">
        <v>0</v>
      </c>
      <c r="AE53" s="3">
        <v>0</v>
      </c>
      <c r="AF53" s="3">
        <v>0</v>
      </c>
      <c r="AG53" s="3">
        <v>0.45555555555555555</v>
      </c>
      <c r="AH53" s="1" t="s">
        <v>51</v>
      </c>
      <c r="AI53" s="17">
        <v>1</v>
      </c>
      <c r="AJ53" s="1"/>
    </row>
    <row r="54" spans="1:36" x14ac:dyDescent="0.2">
      <c r="A54" s="1" t="s">
        <v>208</v>
      </c>
      <c r="B54" s="1" t="s">
        <v>261</v>
      </c>
      <c r="C54" s="1" t="s">
        <v>462</v>
      </c>
      <c r="D54" s="1" t="s">
        <v>519</v>
      </c>
      <c r="E54" s="3">
        <v>59.2</v>
      </c>
      <c r="F54" s="3">
        <v>4.8444444444444441</v>
      </c>
      <c r="G54" s="3">
        <v>1.0333333333333334</v>
      </c>
      <c r="H54" s="3">
        <v>0</v>
      </c>
      <c r="I54" s="3">
        <v>0.84444444444444444</v>
      </c>
      <c r="J54" s="3">
        <v>0</v>
      </c>
      <c r="K54" s="3">
        <v>0</v>
      </c>
      <c r="L54" s="3">
        <v>0.9923333333333334</v>
      </c>
      <c r="M54" s="3">
        <v>0</v>
      </c>
      <c r="N54" s="3">
        <v>0</v>
      </c>
      <c r="O54" s="3">
        <f>SUM(Table2[[#This Row],[Qualified Social Work Staff Hours]:[Other Social Work Staff Hours]])/Table2[[#This Row],[MDS Census]]</f>
        <v>0</v>
      </c>
      <c r="P54" s="3">
        <v>0</v>
      </c>
      <c r="Q54" s="3">
        <v>0</v>
      </c>
      <c r="R54" s="3">
        <f>SUM(Table2[[#This Row],[Qualified Activities Professional Hours]:[Other Activities Professional Hours]])/Table2[[#This Row],[MDS Census]]</f>
        <v>0</v>
      </c>
      <c r="S54" s="3">
        <v>16.404555555555557</v>
      </c>
      <c r="T54" s="3">
        <v>0</v>
      </c>
      <c r="U54" s="3">
        <v>0</v>
      </c>
      <c r="V54" s="3">
        <f>SUM(Table2[[#This Row],[Occupational Therapist Hours]:[OT Aide Hours]])/Table2[[#This Row],[MDS Census]]</f>
        <v>0.27710397897897898</v>
      </c>
      <c r="W54" s="3">
        <v>12.234555555555552</v>
      </c>
      <c r="X54" s="3">
        <v>0</v>
      </c>
      <c r="Y54" s="3">
        <v>0</v>
      </c>
      <c r="Z54" s="3">
        <f>SUM(Table2[[#This Row],[Physical Therapist (PT) Hours]:[PT Aide Hours]])/Table2[[#This Row],[MDS Census]]</f>
        <v>0.20666478978978972</v>
      </c>
      <c r="AA54" s="3">
        <v>0</v>
      </c>
      <c r="AB54" s="3">
        <v>7.91222222222222</v>
      </c>
      <c r="AC54" s="3">
        <v>0</v>
      </c>
      <c r="AD54" s="3">
        <v>0</v>
      </c>
      <c r="AE54" s="3">
        <v>0</v>
      </c>
      <c r="AF54" s="3">
        <v>0</v>
      </c>
      <c r="AG54" s="3">
        <v>0</v>
      </c>
      <c r="AH54" s="1" t="s">
        <v>52</v>
      </c>
      <c r="AI54" s="17">
        <v>1</v>
      </c>
      <c r="AJ54" s="1"/>
    </row>
    <row r="55" spans="1:36" x14ac:dyDescent="0.2">
      <c r="A55" s="1" t="s">
        <v>208</v>
      </c>
      <c r="B55" s="1" t="s">
        <v>262</v>
      </c>
      <c r="C55" s="1" t="s">
        <v>463</v>
      </c>
      <c r="D55" s="1" t="s">
        <v>517</v>
      </c>
      <c r="E55" s="3">
        <v>62.366666666666667</v>
      </c>
      <c r="F55" s="3">
        <v>5.2444444444444445</v>
      </c>
      <c r="G55" s="3">
        <v>0.3</v>
      </c>
      <c r="H55" s="3">
        <v>0.34988888888888886</v>
      </c>
      <c r="I55" s="3">
        <v>4.6638888888888888</v>
      </c>
      <c r="J55" s="3">
        <v>0</v>
      </c>
      <c r="K55" s="3">
        <v>0</v>
      </c>
      <c r="L55" s="3">
        <v>3.1083333333333334</v>
      </c>
      <c r="M55" s="3">
        <v>6.9527777777777775</v>
      </c>
      <c r="N55" s="3">
        <v>0</v>
      </c>
      <c r="O55" s="3">
        <f>SUM(Table2[[#This Row],[Qualified Social Work Staff Hours]:[Other Social Work Staff Hours]])/Table2[[#This Row],[MDS Census]]</f>
        <v>0.1114822732941386</v>
      </c>
      <c r="P55" s="3">
        <v>8.280555555555555</v>
      </c>
      <c r="Q55" s="3">
        <v>5.3111111111111109</v>
      </c>
      <c r="R55" s="3">
        <f>SUM(Table2[[#This Row],[Qualified Activities Professional Hours]:[Other Activities Professional Hours]])/Table2[[#This Row],[MDS Census]]</f>
        <v>0.21793158738642435</v>
      </c>
      <c r="S55" s="3">
        <v>4.7416666666666663</v>
      </c>
      <c r="T55" s="3">
        <v>7.0750000000000002</v>
      </c>
      <c r="U55" s="3">
        <v>0</v>
      </c>
      <c r="V55" s="3">
        <f>SUM(Table2[[#This Row],[Occupational Therapist Hours]:[OT Aide Hours]])/Table2[[#This Row],[MDS Census]]</f>
        <v>0.189470871191876</v>
      </c>
      <c r="W55" s="3">
        <v>10.565555555555555</v>
      </c>
      <c r="X55" s="3">
        <v>5.8622222222222229</v>
      </c>
      <c r="Y55" s="3">
        <v>0</v>
      </c>
      <c r="Z55" s="3">
        <f>SUM(Table2[[#This Row],[Physical Therapist (PT) Hours]:[PT Aide Hours]])/Table2[[#This Row],[MDS Census]]</f>
        <v>0.26340637805095313</v>
      </c>
      <c r="AA55" s="3">
        <v>0</v>
      </c>
      <c r="AB55" s="3">
        <v>4.8</v>
      </c>
      <c r="AC55" s="3">
        <v>0</v>
      </c>
      <c r="AD55" s="3">
        <v>0</v>
      </c>
      <c r="AE55" s="3">
        <v>0</v>
      </c>
      <c r="AF55" s="3">
        <v>0</v>
      </c>
      <c r="AG55" s="3">
        <v>0</v>
      </c>
      <c r="AH55" s="1" t="s">
        <v>53</v>
      </c>
      <c r="AI55" s="17">
        <v>1</v>
      </c>
      <c r="AJ55" s="1"/>
    </row>
    <row r="56" spans="1:36" x14ac:dyDescent="0.2">
      <c r="A56" s="1" t="s">
        <v>208</v>
      </c>
      <c r="B56" s="1" t="s">
        <v>263</v>
      </c>
      <c r="C56" s="1" t="s">
        <v>444</v>
      </c>
      <c r="D56" s="1" t="s">
        <v>518</v>
      </c>
      <c r="E56" s="3">
        <v>95.733333333333334</v>
      </c>
      <c r="F56" s="3">
        <v>10.108333333333333</v>
      </c>
      <c r="G56" s="3">
        <v>0.43333333333333335</v>
      </c>
      <c r="H56" s="3">
        <v>0.4</v>
      </c>
      <c r="I56" s="3">
        <v>4.4944444444444445</v>
      </c>
      <c r="J56" s="3">
        <v>0</v>
      </c>
      <c r="K56" s="3">
        <v>0</v>
      </c>
      <c r="L56" s="3">
        <v>4.248333333333334</v>
      </c>
      <c r="M56" s="3">
        <v>8.3916666666666675</v>
      </c>
      <c r="N56" s="3">
        <v>0</v>
      </c>
      <c r="O56" s="3">
        <f>SUM(Table2[[#This Row],[Qualified Social Work Staff Hours]:[Other Social Work Staff Hours]])/Table2[[#This Row],[MDS Census]]</f>
        <v>8.7656685236768811E-2</v>
      </c>
      <c r="P56" s="3">
        <v>5.5111111111111111</v>
      </c>
      <c r="Q56" s="3">
        <v>0.49722222222222223</v>
      </c>
      <c r="R56" s="3">
        <f>SUM(Table2[[#This Row],[Qualified Activities Professional Hours]:[Other Activities Professional Hours]])/Table2[[#This Row],[MDS Census]]</f>
        <v>6.2761142061281333E-2</v>
      </c>
      <c r="S56" s="3">
        <v>5.4133333333333331</v>
      </c>
      <c r="T56" s="3">
        <v>4.9242222222222223</v>
      </c>
      <c r="U56" s="3">
        <v>0</v>
      </c>
      <c r="V56" s="3">
        <f>SUM(Table2[[#This Row],[Occupational Therapist Hours]:[OT Aide Hours]])/Table2[[#This Row],[MDS Census]]</f>
        <v>0.1079828226555246</v>
      </c>
      <c r="W56" s="3">
        <v>5.1183333333333341</v>
      </c>
      <c r="X56" s="3">
        <v>5.4208888888888866</v>
      </c>
      <c r="Y56" s="3">
        <v>0</v>
      </c>
      <c r="Z56" s="3">
        <f>SUM(Table2[[#This Row],[Physical Therapist (PT) Hours]:[PT Aide Hours]])/Table2[[#This Row],[MDS Census]]</f>
        <v>0.11008936861652738</v>
      </c>
      <c r="AA56" s="3">
        <v>0</v>
      </c>
      <c r="AB56" s="3">
        <v>0</v>
      </c>
      <c r="AC56" s="3">
        <v>5.5111111111111111</v>
      </c>
      <c r="AD56" s="3">
        <v>62.802777777777777</v>
      </c>
      <c r="AE56" s="3">
        <v>0</v>
      </c>
      <c r="AF56" s="3">
        <v>2</v>
      </c>
      <c r="AG56" s="3">
        <v>0</v>
      </c>
      <c r="AH56" s="1" t="s">
        <v>54</v>
      </c>
      <c r="AI56" s="17">
        <v>1</v>
      </c>
      <c r="AJ56" s="1"/>
    </row>
    <row r="57" spans="1:36" x14ac:dyDescent="0.2">
      <c r="A57" s="1" t="s">
        <v>208</v>
      </c>
      <c r="B57" s="1" t="s">
        <v>264</v>
      </c>
      <c r="C57" s="1" t="s">
        <v>464</v>
      </c>
      <c r="D57" s="1" t="s">
        <v>517</v>
      </c>
      <c r="E57" s="3">
        <v>116.07777777777778</v>
      </c>
      <c r="F57" s="3">
        <v>5.4222222222222225</v>
      </c>
      <c r="G57" s="3">
        <v>0.83333333333333337</v>
      </c>
      <c r="H57" s="3">
        <v>0.43333333333333335</v>
      </c>
      <c r="I57" s="3">
        <v>2.1138888888888889</v>
      </c>
      <c r="J57" s="3">
        <v>0</v>
      </c>
      <c r="K57" s="3">
        <v>0</v>
      </c>
      <c r="L57" s="3">
        <v>3.7277777777777779</v>
      </c>
      <c r="M57" s="3">
        <v>0</v>
      </c>
      <c r="N57" s="3">
        <v>10.311111111111112</v>
      </c>
      <c r="O57" s="3">
        <f>SUM(Table2[[#This Row],[Qualified Social Work Staff Hours]:[Other Social Work Staff Hours]])/Table2[[#This Row],[MDS Census]]</f>
        <v>8.8829328993969559E-2</v>
      </c>
      <c r="P57" s="3">
        <v>4.4444444444444446</v>
      </c>
      <c r="Q57" s="3">
        <v>1.2527777777777778</v>
      </c>
      <c r="R57" s="3">
        <f>SUM(Table2[[#This Row],[Qualified Activities Professional Hours]:[Other Activities Professional Hours]])/Table2[[#This Row],[MDS Census]]</f>
        <v>4.908107590695894E-2</v>
      </c>
      <c r="S57" s="3">
        <v>9.5194444444444439</v>
      </c>
      <c r="T57" s="3">
        <v>3.9416666666666669</v>
      </c>
      <c r="U57" s="3">
        <v>0</v>
      </c>
      <c r="V57" s="3">
        <f>SUM(Table2[[#This Row],[Occupational Therapist Hours]:[OT Aide Hours]])/Table2[[#This Row],[MDS Census]]</f>
        <v>0.11596630611658848</v>
      </c>
      <c r="W57" s="3">
        <v>9.3888888888888893</v>
      </c>
      <c r="X57" s="3">
        <v>4.1277777777777782</v>
      </c>
      <c r="Y57" s="3">
        <v>0</v>
      </c>
      <c r="Z57" s="3">
        <f>SUM(Table2[[#This Row],[Physical Therapist (PT) Hours]:[PT Aide Hours]])/Table2[[#This Row],[MDS Census]]</f>
        <v>0.11644491241504738</v>
      </c>
      <c r="AA57" s="3">
        <v>0</v>
      </c>
      <c r="AB57" s="3">
        <v>9.5583333333333336</v>
      </c>
      <c r="AC57" s="3">
        <v>0</v>
      </c>
      <c r="AD57" s="3">
        <v>0</v>
      </c>
      <c r="AE57" s="3">
        <v>0</v>
      </c>
      <c r="AF57" s="3">
        <v>0.29722222222222222</v>
      </c>
      <c r="AG57" s="3">
        <v>0</v>
      </c>
      <c r="AH57" s="1" t="s">
        <v>55</v>
      </c>
      <c r="AI57" s="17">
        <v>1</v>
      </c>
      <c r="AJ57" s="1"/>
    </row>
    <row r="58" spans="1:36" x14ac:dyDescent="0.2">
      <c r="A58" s="1" t="s">
        <v>208</v>
      </c>
      <c r="B58" s="1" t="s">
        <v>265</v>
      </c>
      <c r="C58" s="1" t="s">
        <v>465</v>
      </c>
      <c r="D58" s="1" t="s">
        <v>518</v>
      </c>
      <c r="E58" s="3">
        <v>66.2</v>
      </c>
      <c r="F58" s="3">
        <v>5.1555555555555559</v>
      </c>
      <c r="G58" s="3">
        <v>0.49166666666666664</v>
      </c>
      <c r="H58" s="3">
        <v>0</v>
      </c>
      <c r="I58" s="3">
        <v>0</v>
      </c>
      <c r="J58" s="3">
        <v>0</v>
      </c>
      <c r="K58" s="3">
        <v>3.2</v>
      </c>
      <c r="L58" s="3">
        <v>0</v>
      </c>
      <c r="M58" s="3">
        <v>0</v>
      </c>
      <c r="N58" s="3">
        <v>4.7111111111111112</v>
      </c>
      <c r="O58" s="3">
        <f>SUM(Table2[[#This Row],[Qualified Social Work Staff Hours]:[Other Social Work Staff Hours]])/Table2[[#This Row],[MDS Census]]</f>
        <v>7.1164820409533397E-2</v>
      </c>
      <c r="P58" s="3">
        <v>5.333333333333333</v>
      </c>
      <c r="Q58" s="3">
        <v>4.041666666666667</v>
      </c>
      <c r="R58" s="3">
        <f>SUM(Table2[[#This Row],[Qualified Activities Professional Hours]:[Other Activities Professional Hours]])/Table2[[#This Row],[MDS Census]]</f>
        <v>0.14161631419939577</v>
      </c>
      <c r="S58" s="3">
        <v>0</v>
      </c>
      <c r="T58" s="3">
        <v>0</v>
      </c>
      <c r="U58" s="3">
        <v>0</v>
      </c>
      <c r="V58" s="3">
        <f>SUM(Table2[[#This Row],[Occupational Therapist Hours]:[OT Aide Hours]])/Table2[[#This Row],[MDS Census]]</f>
        <v>0</v>
      </c>
      <c r="W58" s="3">
        <v>0</v>
      </c>
      <c r="X58" s="3">
        <v>0</v>
      </c>
      <c r="Y58" s="3">
        <v>0</v>
      </c>
      <c r="Z58" s="3">
        <f>SUM(Table2[[#This Row],[Physical Therapist (PT) Hours]:[PT Aide Hours]])/Table2[[#This Row],[MDS Census]]</f>
        <v>0</v>
      </c>
      <c r="AA58" s="3">
        <v>0</v>
      </c>
      <c r="AB58" s="3">
        <v>0</v>
      </c>
      <c r="AC58" s="3">
        <v>0</v>
      </c>
      <c r="AD58" s="3">
        <v>0</v>
      </c>
      <c r="AE58" s="3">
        <v>0</v>
      </c>
      <c r="AF58" s="3">
        <v>0</v>
      </c>
      <c r="AG58" s="3">
        <v>0</v>
      </c>
      <c r="AH58" s="1" t="s">
        <v>56</v>
      </c>
      <c r="AI58" s="17">
        <v>1</v>
      </c>
      <c r="AJ58" s="1"/>
    </row>
    <row r="59" spans="1:36" x14ac:dyDescent="0.2">
      <c r="A59" s="1" t="s">
        <v>208</v>
      </c>
      <c r="B59" s="1" t="s">
        <v>266</v>
      </c>
      <c r="C59" s="1" t="s">
        <v>466</v>
      </c>
      <c r="D59" s="1" t="s">
        <v>518</v>
      </c>
      <c r="E59" s="3">
        <v>192.22222222222223</v>
      </c>
      <c r="F59" s="3">
        <v>4.9222222222222225</v>
      </c>
      <c r="G59" s="3">
        <v>0.51099999999999945</v>
      </c>
      <c r="H59" s="3">
        <v>0.91777777777777769</v>
      </c>
      <c r="I59" s="3">
        <v>5.3055555555555554</v>
      </c>
      <c r="J59" s="3">
        <v>0</v>
      </c>
      <c r="K59" s="3">
        <v>0</v>
      </c>
      <c r="L59" s="3">
        <v>4.2630000000000017</v>
      </c>
      <c r="M59" s="3">
        <v>11.930666666666664</v>
      </c>
      <c r="N59" s="3">
        <v>0</v>
      </c>
      <c r="O59" s="3">
        <f>SUM(Table2[[#This Row],[Qualified Social Work Staff Hours]:[Other Social Work Staff Hours]])/Table2[[#This Row],[MDS Census]]</f>
        <v>6.206705202312137E-2</v>
      </c>
      <c r="P59" s="3">
        <v>0</v>
      </c>
      <c r="Q59" s="3">
        <v>25.413333333333338</v>
      </c>
      <c r="R59" s="3">
        <f>SUM(Table2[[#This Row],[Qualified Activities Professional Hours]:[Other Activities Professional Hours]])/Table2[[#This Row],[MDS Census]]</f>
        <v>0.13220809248554916</v>
      </c>
      <c r="S59" s="3">
        <v>5.6062222222222244</v>
      </c>
      <c r="T59" s="3">
        <v>4.7121111111111125</v>
      </c>
      <c r="U59" s="3">
        <v>0</v>
      </c>
      <c r="V59" s="3">
        <f>SUM(Table2[[#This Row],[Occupational Therapist Hours]:[OT Aide Hours]])/Table2[[#This Row],[MDS Census]]</f>
        <v>5.3679190751445102E-2</v>
      </c>
      <c r="W59" s="3">
        <v>7.1944444444444473</v>
      </c>
      <c r="X59" s="3">
        <v>6.8815555555555532</v>
      </c>
      <c r="Y59" s="3">
        <v>0</v>
      </c>
      <c r="Z59" s="3">
        <f>SUM(Table2[[#This Row],[Physical Therapist (PT) Hours]:[PT Aide Hours]])/Table2[[#This Row],[MDS Census]]</f>
        <v>7.3227745664739885E-2</v>
      </c>
      <c r="AA59" s="3">
        <v>0</v>
      </c>
      <c r="AB59" s="3">
        <v>1.1277777777777778</v>
      </c>
      <c r="AC59" s="3">
        <v>0</v>
      </c>
      <c r="AD59" s="3">
        <v>0</v>
      </c>
      <c r="AE59" s="3">
        <v>0</v>
      </c>
      <c r="AF59" s="3">
        <v>1.1674444444444445</v>
      </c>
      <c r="AG59" s="3">
        <v>0</v>
      </c>
      <c r="AH59" s="1" t="s">
        <v>57</v>
      </c>
      <c r="AI59" s="17">
        <v>1</v>
      </c>
      <c r="AJ59" s="1"/>
    </row>
    <row r="60" spans="1:36" x14ac:dyDescent="0.2">
      <c r="A60" s="1" t="s">
        <v>208</v>
      </c>
      <c r="B60" s="1" t="s">
        <v>267</v>
      </c>
      <c r="C60" s="1" t="s">
        <v>467</v>
      </c>
      <c r="D60" s="1" t="s">
        <v>517</v>
      </c>
      <c r="E60" s="3">
        <v>46.3</v>
      </c>
      <c r="F60" s="3">
        <v>5.25</v>
      </c>
      <c r="G60" s="3">
        <v>0.17777777777777778</v>
      </c>
      <c r="H60" s="3">
        <v>0.24655555555555561</v>
      </c>
      <c r="I60" s="3">
        <v>0.67888888888888888</v>
      </c>
      <c r="J60" s="3">
        <v>0</v>
      </c>
      <c r="K60" s="3">
        <v>0</v>
      </c>
      <c r="L60" s="3">
        <v>1.3861111111111111</v>
      </c>
      <c r="M60" s="3">
        <v>4.3944444444444448</v>
      </c>
      <c r="N60" s="3">
        <v>0</v>
      </c>
      <c r="O60" s="3">
        <f>SUM(Table2[[#This Row],[Qualified Social Work Staff Hours]:[Other Social Work Staff Hours]])/Table2[[#This Row],[MDS Census]]</f>
        <v>9.4912407007439414E-2</v>
      </c>
      <c r="P60" s="3">
        <v>0</v>
      </c>
      <c r="Q60" s="3">
        <v>0.48055555555555557</v>
      </c>
      <c r="R60" s="3">
        <f>SUM(Table2[[#This Row],[Qualified Activities Professional Hours]:[Other Activities Professional Hours]])/Table2[[#This Row],[MDS Census]]</f>
        <v>1.0379169666426687E-2</v>
      </c>
      <c r="S60" s="3">
        <v>1.3333333333333333</v>
      </c>
      <c r="T60" s="3">
        <v>4.6305555555555555</v>
      </c>
      <c r="U60" s="3">
        <v>0</v>
      </c>
      <c r="V60" s="3">
        <f>SUM(Table2[[#This Row],[Occupational Therapist Hours]:[OT Aide Hours]])/Table2[[#This Row],[MDS Census]]</f>
        <v>0.12880969522438204</v>
      </c>
      <c r="W60" s="3">
        <v>5.0027777777777782</v>
      </c>
      <c r="X60" s="3">
        <v>5.1038888888888856</v>
      </c>
      <c r="Y60" s="3">
        <v>0</v>
      </c>
      <c r="Z60" s="3">
        <f>SUM(Table2[[#This Row],[Physical Therapist (PT) Hours]:[PT Aide Hours]])/Table2[[#This Row],[MDS Census]]</f>
        <v>0.2182865370770338</v>
      </c>
      <c r="AA60" s="3">
        <v>0</v>
      </c>
      <c r="AB60" s="3">
        <v>4.7138888888888886</v>
      </c>
      <c r="AC60" s="3">
        <v>0</v>
      </c>
      <c r="AD60" s="3">
        <v>0</v>
      </c>
      <c r="AE60" s="3">
        <v>0</v>
      </c>
      <c r="AF60" s="3">
        <v>0</v>
      </c>
      <c r="AG60" s="3">
        <v>0</v>
      </c>
      <c r="AH60" s="1" t="s">
        <v>58</v>
      </c>
      <c r="AI60" s="17">
        <v>1</v>
      </c>
      <c r="AJ60" s="1"/>
    </row>
    <row r="61" spans="1:36" x14ac:dyDescent="0.2">
      <c r="A61" s="1" t="s">
        <v>208</v>
      </c>
      <c r="B61" s="1" t="s">
        <v>268</v>
      </c>
      <c r="C61" s="1" t="s">
        <v>468</v>
      </c>
      <c r="D61" s="1" t="s">
        <v>521</v>
      </c>
      <c r="E61" s="3">
        <v>40.766666666666666</v>
      </c>
      <c r="F61" s="3">
        <v>5.166666666666667</v>
      </c>
      <c r="G61" s="3">
        <v>0.3</v>
      </c>
      <c r="H61" s="3">
        <v>0.28200000000000008</v>
      </c>
      <c r="I61" s="3">
        <v>1.2</v>
      </c>
      <c r="J61" s="3">
        <v>0</v>
      </c>
      <c r="K61" s="3">
        <v>0</v>
      </c>
      <c r="L61" s="3">
        <v>1.1527777777777777</v>
      </c>
      <c r="M61" s="3">
        <v>4.8277777777777775</v>
      </c>
      <c r="N61" s="3">
        <v>0</v>
      </c>
      <c r="O61" s="3">
        <f>SUM(Table2[[#This Row],[Qualified Social Work Staff Hours]:[Other Social Work Staff Hours]])/Table2[[#This Row],[MDS Census]]</f>
        <v>0.11842463886617606</v>
      </c>
      <c r="P61" s="3">
        <v>0</v>
      </c>
      <c r="Q61" s="3">
        <v>4.0250000000000004</v>
      </c>
      <c r="R61" s="3">
        <f>SUM(Table2[[#This Row],[Qualified Activities Professional Hours]:[Other Activities Professional Hours]])/Table2[[#This Row],[MDS Census]]</f>
        <v>9.8732624693376958E-2</v>
      </c>
      <c r="S61" s="3">
        <v>7.2583333333333337</v>
      </c>
      <c r="T61" s="3">
        <v>5.8333333333333334E-2</v>
      </c>
      <c r="U61" s="3">
        <v>0</v>
      </c>
      <c r="V61" s="3">
        <f>SUM(Table2[[#This Row],[Occupational Therapist Hours]:[OT Aide Hours]])/Table2[[#This Row],[MDS Census]]</f>
        <v>0.17947669664758792</v>
      </c>
      <c r="W61" s="3">
        <v>5.7527777777777782</v>
      </c>
      <c r="X61" s="3">
        <v>4.5361111111111114</v>
      </c>
      <c r="Y61" s="3">
        <v>0</v>
      </c>
      <c r="Z61" s="3">
        <f>SUM(Table2[[#This Row],[Physical Therapist (PT) Hours]:[PT Aide Hours]])/Table2[[#This Row],[MDS Census]]</f>
        <v>0.25238484600708644</v>
      </c>
      <c r="AA61" s="3">
        <v>0</v>
      </c>
      <c r="AB61" s="3">
        <v>4.9833333333333334</v>
      </c>
      <c r="AC61" s="3">
        <v>0</v>
      </c>
      <c r="AD61" s="3">
        <v>0</v>
      </c>
      <c r="AE61" s="3">
        <v>0</v>
      </c>
      <c r="AF61" s="3">
        <v>0</v>
      </c>
      <c r="AG61" s="3">
        <v>0</v>
      </c>
      <c r="AH61" s="1" t="s">
        <v>59</v>
      </c>
      <c r="AI61" s="17">
        <v>1</v>
      </c>
      <c r="AJ61" s="1"/>
    </row>
    <row r="62" spans="1:36" x14ac:dyDescent="0.2">
      <c r="A62" s="1" t="s">
        <v>208</v>
      </c>
      <c r="B62" s="1" t="s">
        <v>269</v>
      </c>
      <c r="C62" s="1" t="s">
        <v>469</v>
      </c>
      <c r="D62" s="1" t="s">
        <v>519</v>
      </c>
      <c r="E62" s="3">
        <v>27.844444444444445</v>
      </c>
      <c r="F62" s="3">
        <v>22.362222222222222</v>
      </c>
      <c r="G62" s="3">
        <v>0</v>
      </c>
      <c r="H62" s="3">
        <v>0</v>
      </c>
      <c r="I62" s="3">
        <v>0</v>
      </c>
      <c r="J62" s="3">
        <v>0</v>
      </c>
      <c r="K62" s="3">
        <v>0</v>
      </c>
      <c r="L62" s="3">
        <v>2.7305555555555556</v>
      </c>
      <c r="M62" s="3">
        <v>1.6444444444444444</v>
      </c>
      <c r="N62" s="3">
        <v>0</v>
      </c>
      <c r="O62" s="3">
        <f>SUM(Table2[[#This Row],[Qualified Social Work Staff Hours]:[Other Social Work Staff Hours]])/Table2[[#This Row],[MDS Census]]</f>
        <v>5.9058260175578609E-2</v>
      </c>
      <c r="P62" s="3">
        <v>0</v>
      </c>
      <c r="Q62" s="3">
        <v>5.969999999999998</v>
      </c>
      <c r="R62" s="3">
        <f>SUM(Table2[[#This Row],[Qualified Activities Professional Hours]:[Other Activities Professional Hours]])/Table2[[#This Row],[MDS Census]]</f>
        <v>0.2144054269752593</v>
      </c>
      <c r="S62" s="3">
        <v>1.2333333333333334</v>
      </c>
      <c r="T62" s="3">
        <v>1.0777777777777777</v>
      </c>
      <c r="U62" s="3">
        <v>0</v>
      </c>
      <c r="V62" s="3">
        <f>SUM(Table2[[#This Row],[Occupational Therapist Hours]:[OT Aide Hours]])/Table2[[#This Row],[MDS Census]]</f>
        <v>8.3000798084596955E-2</v>
      </c>
      <c r="W62" s="3">
        <v>1.0027777777777778</v>
      </c>
      <c r="X62" s="3">
        <v>2.0194444444444444</v>
      </c>
      <c r="Y62" s="3">
        <v>0</v>
      </c>
      <c r="Z62" s="3">
        <f>SUM(Table2[[#This Row],[Physical Therapist (PT) Hours]:[PT Aide Hours]])/Table2[[#This Row],[MDS Census]]</f>
        <v>0.10853950518754987</v>
      </c>
      <c r="AA62" s="3">
        <v>0</v>
      </c>
      <c r="AB62" s="3">
        <v>0</v>
      </c>
      <c r="AC62" s="3">
        <v>0</v>
      </c>
      <c r="AD62" s="3">
        <v>0</v>
      </c>
      <c r="AE62" s="3">
        <v>0</v>
      </c>
      <c r="AF62" s="3">
        <v>0</v>
      </c>
      <c r="AG62" s="3">
        <v>0</v>
      </c>
      <c r="AH62" s="1" t="s">
        <v>60</v>
      </c>
      <c r="AI62" s="17">
        <v>1</v>
      </c>
      <c r="AJ62" s="1"/>
    </row>
    <row r="63" spans="1:36" x14ac:dyDescent="0.2">
      <c r="A63" s="1" t="s">
        <v>208</v>
      </c>
      <c r="B63" s="1" t="s">
        <v>270</v>
      </c>
      <c r="C63" s="1" t="s">
        <v>433</v>
      </c>
      <c r="D63" s="1" t="s">
        <v>518</v>
      </c>
      <c r="E63" s="3">
        <v>103.34444444444445</v>
      </c>
      <c r="F63" s="3">
        <v>5.6</v>
      </c>
      <c r="G63" s="3">
        <v>0.32711111111111157</v>
      </c>
      <c r="H63" s="3">
        <v>0.60322222222222233</v>
      </c>
      <c r="I63" s="3">
        <v>2.2194444444444446</v>
      </c>
      <c r="J63" s="3">
        <v>0</v>
      </c>
      <c r="K63" s="3">
        <v>1.8666666666666667</v>
      </c>
      <c r="L63" s="3">
        <v>1.7814444444444439</v>
      </c>
      <c r="M63" s="3">
        <v>8.7903333333333329</v>
      </c>
      <c r="N63" s="3">
        <v>0</v>
      </c>
      <c r="O63" s="3">
        <f>SUM(Table2[[#This Row],[Qualified Social Work Staff Hours]:[Other Social Work Staff Hours]])/Table2[[#This Row],[MDS Census]]</f>
        <v>8.5058595849908603E-2</v>
      </c>
      <c r="P63" s="3">
        <v>0</v>
      </c>
      <c r="Q63" s="3">
        <v>7.5094444444444433</v>
      </c>
      <c r="R63" s="3">
        <f>SUM(Table2[[#This Row],[Qualified Activities Professional Hours]:[Other Activities Professional Hours]])/Table2[[#This Row],[MDS Census]]</f>
        <v>7.2664229652725496E-2</v>
      </c>
      <c r="S63" s="3">
        <v>8.5917777777777768</v>
      </c>
      <c r="T63" s="3">
        <v>6.1895555555555566</v>
      </c>
      <c r="U63" s="3">
        <v>0</v>
      </c>
      <c r="V63" s="3">
        <f>SUM(Table2[[#This Row],[Occupational Therapist Hours]:[OT Aide Hours]])/Table2[[#This Row],[MDS Census]]</f>
        <v>0.14302978174389849</v>
      </c>
      <c r="W63" s="3">
        <v>11.678777777777775</v>
      </c>
      <c r="X63" s="3">
        <v>0.40522222222222221</v>
      </c>
      <c r="Y63" s="3">
        <v>0</v>
      </c>
      <c r="Z63" s="3">
        <f>SUM(Table2[[#This Row],[Physical Therapist (PT) Hours]:[PT Aide Hours]])/Table2[[#This Row],[MDS Census]]</f>
        <v>0.11692936243414684</v>
      </c>
      <c r="AA63" s="3">
        <v>0</v>
      </c>
      <c r="AB63" s="3">
        <v>3.927888888888889</v>
      </c>
      <c r="AC63" s="3">
        <v>0</v>
      </c>
      <c r="AD63" s="3">
        <v>0</v>
      </c>
      <c r="AE63" s="3">
        <v>0</v>
      </c>
      <c r="AF63" s="3">
        <v>0.76122222222222224</v>
      </c>
      <c r="AG63" s="3">
        <v>0</v>
      </c>
      <c r="AH63" s="1" t="s">
        <v>61</v>
      </c>
      <c r="AI63" s="17">
        <v>1</v>
      </c>
      <c r="AJ63" s="1"/>
    </row>
    <row r="64" spans="1:36" x14ac:dyDescent="0.2">
      <c r="A64" s="1" t="s">
        <v>208</v>
      </c>
      <c r="B64" s="1" t="s">
        <v>271</v>
      </c>
      <c r="C64" s="1" t="s">
        <v>448</v>
      </c>
      <c r="D64" s="1" t="s">
        <v>518</v>
      </c>
      <c r="E64" s="3">
        <v>57.755555555555553</v>
      </c>
      <c r="F64" s="3">
        <v>5.6</v>
      </c>
      <c r="G64" s="3">
        <v>0.58888888888888891</v>
      </c>
      <c r="H64" s="3">
        <v>0.13333333333333333</v>
      </c>
      <c r="I64" s="3">
        <v>1.7716666666666669</v>
      </c>
      <c r="J64" s="3">
        <v>0</v>
      </c>
      <c r="K64" s="3">
        <v>2.5333333333333332</v>
      </c>
      <c r="L64" s="3">
        <v>6.1423333333333323</v>
      </c>
      <c r="M64" s="3">
        <v>5.6</v>
      </c>
      <c r="N64" s="3">
        <v>5.6</v>
      </c>
      <c r="O64" s="3">
        <f>SUM(Table2[[#This Row],[Qualified Social Work Staff Hours]:[Other Social Work Staff Hours]])/Table2[[#This Row],[MDS Census]]</f>
        <v>0.19392073874567139</v>
      </c>
      <c r="P64" s="3">
        <v>5.6994444444444428</v>
      </c>
      <c r="Q64" s="3">
        <v>6.4125555555555565</v>
      </c>
      <c r="R64" s="3">
        <f>SUM(Table2[[#This Row],[Qualified Activities Professional Hours]:[Other Activities Professional Hours]])/Table2[[#This Row],[MDS Census]]</f>
        <v>0.20971142747210464</v>
      </c>
      <c r="S64" s="3">
        <v>14.110777777777779</v>
      </c>
      <c r="T64" s="3">
        <v>8.960333333333331</v>
      </c>
      <c r="U64" s="3">
        <v>0</v>
      </c>
      <c r="V64" s="3">
        <f>SUM(Table2[[#This Row],[Occupational Therapist Hours]:[OT Aide Hours]])/Table2[[#This Row],[MDS Census]]</f>
        <v>0.39946133128126199</v>
      </c>
      <c r="W64" s="3">
        <v>2.2057777777777781</v>
      </c>
      <c r="X64" s="3">
        <v>18.703888888888891</v>
      </c>
      <c r="Y64" s="3">
        <v>0</v>
      </c>
      <c r="Z64" s="3">
        <f>SUM(Table2[[#This Row],[Physical Therapist (PT) Hours]:[PT Aide Hours]])/Table2[[#This Row],[MDS Census]]</f>
        <v>0.36203732204694122</v>
      </c>
      <c r="AA64" s="3">
        <v>0</v>
      </c>
      <c r="AB64" s="3">
        <v>0</v>
      </c>
      <c r="AC64" s="3">
        <v>0</v>
      </c>
      <c r="AD64" s="3">
        <v>52.802333333333344</v>
      </c>
      <c r="AE64" s="3">
        <v>0</v>
      </c>
      <c r="AF64" s="3">
        <v>0</v>
      </c>
      <c r="AG64" s="3">
        <v>0.57777777777777772</v>
      </c>
      <c r="AH64" s="1" t="s">
        <v>62</v>
      </c>
      <c r="AI64" s="17">
        <v>1</v>
      </c>
      <c r="AJ64" s="1"/>
    </row>
    <row r="65" spans="1:36" x14ac:dyDescent="0.2">
      <c r="A65" s="1" t="s">
        <v>208</v>
      </c>
      <c r="B65" s="1" t="s">
        <v>272</v>
      </c>
      <c r="C65" s="1" t="s">
        <v>470</v>
      </c>
      <c r="D65" s="1" t="s">
        <v>522</v>
      </c>
      <c r="E65" s="3">
        <v>64.322222222222223</v>
      </c>
      <c r="F65" s="3">
        <v>4.9777777777777779</v>
      </c>
      <c r="G65" s="3">
        <v>0.77777777777777779</v>
      </c>
      <c r="H65" s="3">
        <v>0.39133333333333331</v>
      </c>
      <c r="I65" s="3">
        <v>1.6</v>
      </c>
      <c r="J65" s="3">
        <v>0</v>
      </c>
      <c r="K65" s="3">
        <v>0</v>
      </c>
      <c r="L65" s="3">
        <v>0.7583333333333333</v>
      </c>
      <c r="M65" s="3">
        <v>5.1555555555555559</v>
      </c>
      <c r="N65" s="3">
        <v>0</v>
      </c>
      <c r="O65" s="3">
        <f>SUM(Table2[[#This Row],[Qualified Social Work Staff Hours]:[Other Social Work Staff Hours]])/Table2[[#This Row],[MDS Census]]</f>
        <v>8.0152012437381251E-2</v>
      </c>
      <c r="P65" s="3">
        <v>0</v>
      </c>
      <c r="Q65" s="3">
        <v>15.416</v>
      </c>
      <c r="R65" s="3">
        <f>SUM(Table2[[#This Row],[Qualified Activities Professional Hours]:[Other Activities Professional Hours]])/Table2[[#This Row],[MDS Census]]</f>
        <v>0.23966833650025912</v>
      </c>
      <c r="S65" s="3">
        <v>5.4723333333333324</v>
      </c>
      <c r="T65" s="3">
        <v>3.8632222222222223</v>
      </c>
      <c r="U65" s="3">
        <v>0</v>
      </c>
      <c r="V65" s="3">
        <f>SUM(Table2[[#This Row],[Occupational Therapist Hours]:[OT Aide Hours]])/Table2[[#This Row],[MDS Census]]</f>
        <v>0.14513732941786145</v>
      </c>
      <c r="W65" s="3">
        <v>6.0898888888888889</v>
      </c>
      <c r="X65" s="3">
        <v>5.0813333333333324</v>
      </c>
      <c r="Y65" s="3">
        <v>0</v>
      </c>
      <c r="Z65" s="3">
        <f>SUM(Table2[[#This Row],[Physical Therapist (PT) Hours]:[PT Aide Hours]])/Table2[[#This Row],[MDS Census]]</f>
        <v>0.17367593712212817</v>
      </c>
      <c r="AA65" s="3">
        <v>0</v>
      </c>
      <c r="AB65" s="3">
        <v>5.1111111111111107</v>
      </c>
      <c r="AC65" s="3">
        <v>0</v>
      </c>
      <c r="AD65" s="3">
        <v>0</v>
      </c>
      <c r="AE65" s="3">
        <v>0</v>
      </c>
      <c r="AF65" s="3">
        <v>0</v>
      </c>
      <c r="AG65" s="3">
        <v>0</v>
      </c>
      <c r="AH65" s="1" t="s">
        <v>63</v>
      </c>
      <c r="AI65" s="17">
        <v>1</v>
      </c>
      <c r="AJ65" s="1"/>
    </row>
    <row r="66" spans="1:36" x14ac:dyDescent="0.2">
      <c r="A66" s="1" t="s">
        <v>208</v>
      </c>
      <c r="B66" s="1" t="s">
        <v>273</v>
      </c>
      <c r="C66" s="1" t="s">
        <v>425</v>
      </c>
      <c r="D66" s="1" t="s">
        <v>517</v>
      </c>
      <c r="E66" s="3">
        <v>84.077777777777783</v>
      </c>
      <c r="F66" s="3">
        <v>5.5111111111111111</v>
      </c>
      <c r="G66" s="3">
        <v>0.78222222222222249</v>
      </c>
      <c r="H66" s="3">
        <v>0.50388888888888883</v>
      </c>
      <c r="I66" s="3">
        <v>2.9083333333333332</v>
      </c>
      <c r="J66" s="3">
        <v>0</v>
      </c>
      <c r="K66" s="3">
        <v>3.8</v>
      </c>
      <c r="L66" s="3">
        <v>2.0674444444444453</v>
      </c>
      <c r="M66" s="3">
        <v>9.9716666666666658</v>
      </c>
      <c r="N66" s="3">
        <v>0</v>
      </c>
      <c r="O66" s="3">
        <f>SUM(Table2[[#This Row],[Qualified Social Work Staff Hours]:[Other Social Work Staff Hours]])/Table2[[#This Row],[MDS Census]]</f>
        <v>0.11860050218052066</v>
      </c>
      <c r="P66" s="3">
        <v>0</v>
      </c>
      <c r="Q66" s="3">
        <v>9.0244444444444447</v>
      </c>
      <c r="R66" s="3">
        <f>SUM(Table2[[#This Row],[Qualified Activities Professional Hours]:[Other Activities Professional Hours]])/Table2[[#This Row],[MDS Census]]</f>
        <v>0.10733447865732787</v>
      </c>
      <c r="S66" s="3">
        <v>6.3833333333333337</v>
      </c>
      <c r="T66" s="3">
        <v>5.5876666666666672</v>
      </c>
      <c r="U66" s="3">
        <v>0</v>
      </c>
      <c r="V66" s="3">
        <f>SUM(Table2[[#This Row],[Occupational Therapist Hours]:[OT Aide Hours]])/Table2[[#This Row],[MDS Census]]</f>
        <v>0.14238007136249503</v>
      </c>
      <c r="W66" s="3">
        <v>6.116666666666668</v>
      </c>
      <c r="X66" s="3">
        <v>5.7380000000000022</v>
      </c>
      <c r="Y66" s="3">
        <v>0</v>
      </c>
      <c r="Z66" s="3">
        <f>SUM(Table2[[#This Row],[Physical Therapist (PT) Hours]:[PT Aide Hours]])/Table2[[#This Row],[MDS Census]]</f>
        <v>0.14099643187524782</v>
      </c>
      <c r="AA66" s="3">
        <v>0</v>
      </c>
      <c r="AB66" s="3">
        <v>4.950333333333333</v>
      </c>
      <c r="AC66" s="3">
        <v>0</v>
      </c>
      <c r="AD66" s="3">
        <v>0</v>
      </c>
      <c r="AE66" s="3">
        <v>0</v>
      </c>
      <c r="AF66" s="3">
        <v>6.6872222222222222</v>
      </c>
      <c r="AG66" s="3">
        <v>0</v>
      </c>
      <c r="AH66" s="1" t="s">
        <v>64</v>
      </c>
      <c r="AI66" s="17">
        <v>1</v>
      </c>
      <c r="AJ66" s="1"/>
    </row>
    <row r="67" spans="1:36" x14ac:dyDescent="0.2">
      <c r="A67" s="1" t="s">
        <v>208</v>
      </c>
      <c r="B67" s="1" t="s">
        <v>274</v>
      </c>
      <c r="C67" s="1" t="s">
        <v>461</v>
      </c>
      <c r="D67" s="1" t="s">
        <v>517</v>
      </c>
      <c r="E67" s="3">
        <v>83</v>
      </c>
      <c r="F67" s="3">
        <v>5.4222222222222225</v>
      </c>
      <c r="G67" s="3">
        <v>0.53333333333333333</v>
      </c>
      <c r="H67" s="3">
        <v>0.45688888888888896</v>
      </c>
      <c r="I67" s="3">
        <v>1.9638888888888888</v>
      </c>
      <c r="J67" s="3">
        <v>0</v>
      </c>
      <c r="K67" s="3">
        <v>0</v>
      </c>
      <c r="L67" s="3">
        <v>4.1166666666666663</v>
      </c>
      <c r="M67" s="3">
        <v>5.4222222222222225</v>
      </c>
      <c r="N67" s="3">
        <v>0</v>
      </c>
      <c r="O67" s="3">
        <f>SUM(Table2[[#This Row],[Qualified Social Work Staff Hours]:[Other Social Work Staff Hours]])/Table2[[#This Row],[MDS Census]]</f>
        <v>6.5327978580990639E-2</v>
      </c>
      <c r="P67" s="3">
        <v>8.5972222222222214</v>
      </c>
      <c r="Q67" s="3">
        <v>7.166666666666667</v>
      </c>
      <c r="R67" s="3">
        <f>SUM(Table2[[#This Row],[Qualified Activities Professional Hours]:[Other Activities Professional Hours]])/Table2[[#This Row],[MDS Census]]</f>
        <v>0.18992637215528782</v>
      </c>
      <c r="S67" s="3">
        <v>5.447222222222222</v>
      </c>
      <c r="T67" s="3">
        <v>5.177777777777778</v>
      </c>
      <c r="U67" s="3">
        <v>0</v>
      </c>
      <c r="V67" s="3">
        <f>SUM(Table2[[#This Row],[Occupational Therapist Hours]:[OT Aide Hours]])/Table2[[#This Row],[MDS Census]]</f>
        <v>0.12801204819277109</v>
      </c>
      <c r="W67" s="3">
        <v>6.0805555555555557</v>
      </c>
      <c r="X67" s="3">
        <v>8.4416666666666664</v>
      </c>
      <c r="Y67" s="3">
        <v>0</v>
      </c>
      <c r="Z67" s="3">
        <f>SUM(Table2[[#This Row],[Physical Therapist (PT) Hours]:[PT Aide Hours]])/Table2[[#This Row],[MDS Census]]</f>
        <v>0.17496653279785809</v>
      </c>
      <c r="AA67" s="3">
        <v>0</v>
      </c>
      <c r="AB67" s="3">
        <v>0</v>
      </c>
      <c r="AC67" s="3">
        <v>0</v>
      </c>
      <c r="AD67" s="3">
        <v>0</v>
      </c>
      <c r="AE67" s="3">
        <v>0</v>
      </c>
      <c r="AF67" s="3">
        <v>0.19722222222222222</v>
      </c>
      <c r="AG67" s="3">
        <v>0.31944444444444442</v>
      </c>
      <c r="AH67" s="1" t="s">
        <v>65</v>
      </c>
      <c r="AI67" s="17">
        <v>1</v>
      </c>
      <c r="AJ67" s="1"/>
    </row>
    <row r="68" spans="1:36" x14ac:dyDescent="0.2">
      <c r="A68" s="1" t="s">
        <v>208</v>
      </c>
      <c r="B68" s="1" t="s">
        <v>275</v>
      </c>
      <c r="C68" s="1" t="s">
        <v>471</v>
      </c>
      <c r="D68" s="1" t="s">
        <v>518</v>
      </c>
      <c r="E68" s="3">
        <v>90.411111111111111</v>
      </c>
      <c r="F68" s="3">
        <v>5.4222222222222225</v>
      </c>
      <c r="G68" s="3">
        <v>0.51911111111111052</v>
      </c>
      <c r="H68" s="3">
        <v>0.57111111111111101</v>
      </c>
      <c r="I68" s="3">
        <v>2.911111111111111</v>
      </c>
      <c r="J68" s="3">
        <v>0</v>
      </c>
      <c r="K68" s="3">
        <v>0</v>
      </c>
      <c r="L68" s="3">
        <v>1.9955555555555555</v>
      </c>
      <c r="M68" s="3">
        <v>9.2110000000000003</v>
      </c>
      <c r="N68" s="3">
        <v>0</v>
      </c>
      <c r="O68" s="3">
        <f>SUM(Table2[[#This Row],[Qualified Social Work Staff Hours]:[Other Social Work Staff Hours]])/Table2[[#This Row],[MDS Census]]</f>
        <v>0.10187907091065504</v>
      </c>
      <c r="P68" s="3">
        <v>0</v>
      </c>
      <c r="Q68" s="3">
        <v>9.0394444444444435</v>
      </c>
      <c r="R68" s="3">
        <f>SUM(Table2[[#This Row],[Qualified Activities Professional Hours]:[Other Activities Professional Hours]])/Table2[[#This Row],[MDS Census]]</f>
        <v>9.9981565687599847E-2</v>
      </c>
      <c r="S68" s="3">
        <v>4.7796666666666665</v>
      </c>
      <c r="T68" s="3">
        <v>4.0277777777777795</v>
      </c>
      <c r="U68" s="3">
        <v>0</v>
      </c>
      <c r="V68" s="3">
        <f>SUM(Table2[[#This Row],[Occupational Therapist Hours]:[OT Aide Hours]])/Table2[[#This Row],[MDS Census]]</f>
        <v>9.7415509401499345E-2</v>
      </c>
      <c r="W68" s="3">
        <v>10.048888888888888</v>
      </c>
      <c r="X68" s="3">
        <v>0.61277777777777787</v>
      </c>
      <c r="Y68" s="3">
        <v>0</v>
      </c>
      <c r="Z68" s="3">
        <f>SUM(Table2[[#This Row],[Physical Therapist (PT) Hours]:[PT Aide Hours]])/Table2[[#This Row],[MDS Census]]</f>
        <v>0.11792429642374339</v>
      </c>
      <c r="AA68" s="3">
        <v>0</v>
      </c>
      <c r="AB68" s="3">
        <v>5.3621111111111128</v>
      </c>
      <c r="AC68" s="3">
        <v>0</v>
      </c>
      <c r="AD68" s="3">
        <v>0</v>
      </c>
      <c r="AE68" s="3">
        <v>0</v>
      </c>
      <c r="AF68" s="3">
        <v>2.1835555555555555</v>
      </c>
      <c r="AG68" s="3">
        <v>0</v>
      </c>
      <c r="AH68" s="1" t="s">
        <v>66</v>
      </c>
      <c r="AI68" s="17">
        <v>1</v>
      </c>
      <c r="AJ68" s="1"/>
    </row>
    <row r="69" spans="1:36" x14ac:dyDescent="0.2">
      <c r="A69" s="1" t="s">
        <v>208</v>
      </c>
      <c r="B69" s="1" t="s">
        <v>276</v>
      </c>
      <c r="C69" s="1" t="s">
        <v>472</v>
      </c>
      <c r="D69" s="1" t="s">
        <v>518</v>
      </c>
      <c r="E69" s="3">
        <v>84.433333333333337</v>
      </c>
      <c r="F69" s="3">
        <v>5.4222222222222225</v>
      </c>
      <c r="G69" s="3">
        <v>0.26666666666666666</v>
      </c>
      <c r="H69" s="3">
        <v>0</v>
      </c>
      <c r="I69" s="3">
        <v>4.053333333333331</v>
      </c>
      <c r="J69" s="3">
        <v>0</v>
      </c>
      <c r="K69" s="3">
        <v>0</v>
      </c>
      <c r="L69" s="3">
        <v>4.0111111111111111</v>
      </c>
      <c r="M69" s="3">
        <v>5.5111111111111111</v>
      </c>
      <c r="N69" s="3">
        <v>2.5</v>
      </c>
      <c r="O69" s="3">
        <f>SUM(Table2[[#This Row],[Qualified Social Work Staff Hours]:[Other Social Work Staff Hours]])/Table2[[#This Row],[MDS Census]]</f>
        <v>9.4880905382287134E-2</v>
      </c>
      <c r="P69" s="3">
        <v>5.333333333333333</v>
      </c>
      <c r="Q69" s="3">
        <v>22.511111111111113</v>
      </c>
      <c r="R69" s="3">
        <f>SUM(Table2[[#This Row],[Qualified Activities Professional Hours]:[Other Activities Professional Hours]])/Table2[[#This Row],[MDS Census]]</f>
        <v>0.32978023424134756</v>
      </c>
      <c r="S69" s="3">
        <v>13.980555555555556</v>
      </c>
      <c r="T69" s="3">
        <v>8.7388888888888889</v>
      </c>
      <c r="U69" s="3">
        <v>0</v>
      </c>
      <c r="V69" s="3">
        <f>SUM(Table2[[#This Row],[Occupational Therapist Hours]:[OT Aide Hours]])/Table2[[#This Row],[MDS Census]]</f>
        <v>0.26908145808659034</v>
      </c>
      <c r="W69" s="3">
        <v>12.919444444444444</v>
      </c>
      <c r="X69" s="3">
        <v>9.1333333333333329</v>
      </c>
      <c r="Y69" s="3">
        <v>0</v>
      </c>
      <c r="Z69" s="3">
        <f>SUM(Table2[[#This Row],[Physical Therapist (PT) Hours]:[PT Aide Hours]])/Table2[[#This Row],[MDS Census]]</f>
        <v>0.26118568232662193</v>
      </c>
      <c r="AA69" s="3">
        <v>0</v>
      </c>
      <c r="AB69" s="3">
        <v>0</v>
      </c>
      <c r="AC69" s="3">
        <v>0</v>
      </c>
      <c r="AD69" s="3">
        <v>0</v>
      </c>
      <c r="AE69" s="3">
        <v>0</v>
      </c>
      <c r="AF69" s="3">
        <v>3.9888888888888889</v>
      </c>
      <c r="AG69" s="3">
        <v>0</v>
      </c>
      <c r="AH69" s="1" t="s">
        <v>67</v>
      </c>
      <c r="AI69" s="17">
        <v>1</v>
      </c>
      <c r="AJ69" s="1"/>
    </row>
    <row r="70" spans="1:36" x14ac:dyDescent="0.2">
      <c r="A70" s="1" t="s">
        <v>208</v>
      </c>
      <c r="B70" s="1" t="s">
        <v>277</v>
      </c>
      <c r="C70" s="1" t="s">
        <v>473</v>
      </c>
      <c r="D70" s="1" t="s">
        <v>520</v>
      </c>
      <c r="E70" s="3">
        <v>50.9</v>
      </c>
      <c r="F70" s="3">
        <v>1.211111111111111</v>
      </c>
      <c r="G70" s="3">
        <v>0.25555555555555554</v>
      </c>
      <c r="H70" s="3">
        <v>0.29577777777777781</v>
      </c>
      <c r="I70" s="3">
        <v>1.0111111111111111</v>
      </c>
      <c r="J70" s="3">
        <v>0</v>
      </c>
      <c r="K70" s="3">
        <v>0</v>
      </c>
      <c r="L70" s="3">
        <v>0.83888888888888891</v>
      </c>
      <c r="M70" s="3">
        <v>5.0777777777777775</v>
      </c>
      <c r="N70" s="3">
        <v>0</v>
      </c>
      <c r="O70" s="3">
        <f>SUM(Table2[[#This Row],[Qualified Social Work Staff Hours]:[Other Social Work Staff Hours]])/Table2[[#This Row],[MDS Census]]</f>
        <v>9.9759877755948481E-2</v>
      </c>
      <c r="P70" s="3">
        <v>0</v>
      </c>
      <c r="Q70" s="3">
        <v>7.0555555555555554</v>
      </c>
      <c r="R70" s="3">
        <f>SUM(Table2[[#This Row],[Qualified Activities Professional Hours]:[Other Activities Professional Hours]])/Table2[[#This Row],[MDS Census]]</f>
        <v>0.1386160227024667</v>
      </c>
      <c r="S70" s="3">
        <v>2.0083333333333333</v>
      </c>
      <c r="T70" s="3">
        <v>2.3222222222222224</v>
      </c>
      <c r="U70" s="3">
        <v>0</v>
      </c>
      <c r="V70" s="3">
        <f>SUM(Table2[[#This Row],[Occupational Therapist Hours]:[OT Aide Hours]])/Table2[[#This Row],[MDS Census]]</f>
        <v>8.5079676926435283E-2</v>
      </c>
      <c r="W70" s="3">
        <v>4.291666666666667</v>
      </c>
      <c r="X70" s="3">
        <v>2.5083333333333333</v>
      </c>
      <c r="Y70" s="3">
        <v>0</v>
      </c>
      <c r="Z70" s="3">
        <f>SUM(Table2[[#This Row],[Physical Therapist (PT) Hours]:[PT Aide Hours]])/Table2[[#This Row],[MDS Census]]</f>
        <v>0.13359528487229863</v>
      </c>
      <c r="AA70" s="3">
        <v>0</v>
      </c>
      <c r="AB70" s="3">
        <v>4.9611111111111112</v>
      </c>
      <c r="AC70" s="3">
        <v>0</v>
      </c>
      <c r="AD70" s="3">
        <v>0</v>
      </c>
      <c r="AE70" s="3">
        <v>0</v>
      </c>
      <c r="AF70" s="3">
        <v>0</v>
      </c>
      <c r="AG70" s="3">
        <v>0</v>
      </c>
      <c r="AH70" s="1" t="s">
        <v>68</v>
      </c>
      <c r="AI70" s="17">
        <v>1</v>
      </c>
      <c r="AJ70" s="1"/>
    </row>
    <row r="71" spans="1:36" x14ac:dyDescent="0.2">
      <c r="A71" s="1" t="s">
        <v>208</v>
      </c>
      <c r="B71" s="1" t="s">
        <v>278</v>
      </c>
      <c r="C71" s="1" t="s">
        <v>474</v>
      </c>
      <c r="D71" s="1" t="s">
        <v>517</v>
      </c>
      <c r="E71" s="3">
        <v>81.966666666666669</v>
      </c>
      <c r="F71" s="3">
        <v>4.833333333333333</v>
      </c>
      <c r="G71" s="3">
        <v>0.38277777777777783</v>
      </c>
      <c r="H71" s="3">
        <v>0.46666666666666667</v>
      </c>
      <c r="I71" s="3">
        <v>2.7907777777777771</v>
      </c>
      <c r="J71" s="3">
        <v>0</v>
      </c>
      <c r="K71" s="3">
        <v>0</v>
      </c>
      <c r="L71" s="3">
        <v>4.5361111111111114</v>
      </c>
      <c r="M71" s="3">
        <v>14.53888888888889</v>
      </c>
      <c r="N71" s="3">
        <v>0</v>
      </c>
      <c r="O71" s="3">
        <f>SUM(Table2[[#This Row],[Qualified Social Work Staff Hours]:[Other Social Work Staff Hours]])/Table2[[#This Row],[MDS Census]]</f>
        <v>0.1773756269486241</v>
      </c>
      <c r="P71" s="3">
        <v>0</v>
      </c>
      <c r="Q71" s="3">
        <v>0</v>
      </c>
      <c r="R71" s="3">
        <f>SUM(Table2[[#This Row],[Qualified Activities Professional Hours]:[Other Activities Professional Hours]])/Table2[[#This Row],[MDS Census]]</f>
        <v>0</v>
      </c>
      <c r="S71" s="3">
        <v>10.7</v>
      </c>
      <c r="T71" s="3">
        <v>6.6361111111111111</v>
      </c>
      <c r="U71" s="3">
        <v>0</v>
      </c>
      <c r="V71" s="3">
        <f>SUM(Table2[[#This Row],[Occupational Therapist Hours]:[OT Aide Hours]])/Table2[[#This Row],[MDS Census]]</f>
        <v>0.2115019655686593</v>
      </c>
      <c r="W71" s="3">
        <v>4.208333333333333</v>
      </c>
      <c r="X71" s="3">
        <v>8.15</v>
      </c>
      <c r="Y71" s="3">
        <v>0</v>
      </c>
      <c r="Z71" s="3">
        <f>SUM(Table2[[#This Row],[Physical Therapist (PT) Hours]:[PT Aide Hours]])/Table2[[#This Row],[MDS Census]]</f>
        <v>0.15077267181781212</v>
      </c>
      <c r="AA71" s="3">
        <v>0</v>
      </c>
      <c r="AB71" s="3">
        <v>16.297222222222221</v>
      </c>
      <c r="AC71" s="3">
        <v>0</v>
      </c>
      <c r="AD71" s="3">
        <v>0</v>
      </c>
      <c r="AE71" s="3">
        <v>0</v>
      </c>
      <c r="AF71" s="3">
        <v>0</v>
      </c>
      <c r="AG71" s="3">
        <v>2.0466666666666669</v>
      </c>
      <c r="AH71" s="1" t="s">
        <v>69</v>
      </c>
      <c r="AI71" s="17">
        <v>1</v>
      </c>
      <c r="AJ71" s="1"/>
    </row>
    <row r="72" spans="1:36" x14ac:dyDescent="0.2">
      <c r="A72" s="1" t="s">
        <v>208</v>
      </c>
      <c r="B72" s="1" t="s">
        <v>279</v>
      </c>
      <c r="C72" s="1" t="s">
        <v>466</v>
      </c>
      <c r="D72" s="1" t="s">
        <v>518</v>
      </c>
      <c r="E72" s="3">
        <v>99.86666666666666</v>
      </c>
      <c r="F72" s="3">
        <v>5.6</v>
      </c>
      <c r="G72" s="3">
        <v>0</v>
      </c>
      <c r="H72" s="3">
        <v>0</v>
      </c>
      <c r="I72" s="3">
        <v>4.2477777777777783</v>
      </c>
      <c r="J72" s="3">
        <v>0</v>
      </c>
      <c r="K72" s="3">
        <v>0</v>
      </c>
      <c r="L72" s="3">
        <v>5.3416666666666668</v>
      </c>
      <c r="M72" s="3">
        <v>5.5111111111111111</v>
      </c>
      <c r="N72" s="3">
        <v>5.1288888888888895</v>
      </c>
      <c r="O72" s="3">
        <f>SUM(Table2[[#This Row],[Qualified Social Work Staff Hours]:[Other Social Work Staff Hours]])/Table2[[#This Row],[MDS Census]]</f>
        <v>0.10654205607476637</v>
      </c>
      <c r="P72" s="3">
        <v>6.9044444444444428</v>
      </c>
      <c r="Q72" s="3">
        <v>8.7144444444444407</v>
      </c>
      <c r="R72" s="3">
        <f>SUM(Table2[[#This Row],[Qualified Activities Professional Hours]:[Other Activities Professional Hours]])/Table2[[#This Row],[MDS Census]]</f>
        <v>0.15639741878059629</v>
      </c>
      <c r="S72" s="3">
        <v>6.3416666666666668</v>
      </c>
      <c r="T72" s="3">
        <v>10.491666666666667</v>
      </c>
      <c r="U72" s="3">
        <v>0</v>
      </c>
      <c r="V72" s="3">
        <f>SUM(Table2[[#This Row],[Occupational Therapist Hours]:[OT Aide Hours]])/Table2[[#This Row],[MDS Census]]</f>
        <v>0.16855807743658213</v>
      </c>
      <c r="W72" s="3">
        <v>3.5277777777777777</v>
      </c>
      <c r="X72" s="3">
        <v>9.7888888888888896</v>
      </c>
      <c r="Y72" s="3">
        <v>0</v>
      </c>
      <c r="Z72" s="3">
        <f>SUM(Table2[[#This Row],[Physical Therapist (PT) Hours]:[PT Aide Hours]])/Table2[[#This Row],[MDS Census]]</f>
        <v>0.13334445927903874</v>
      </c>
      <c r="AA72" s="3">
        <v>0</v>
      </c>
      <c r="AB72" s="3">
        <v>0</v>
      </c>
      <c r="AC72" s="3">
        <v>0</v>
      </c>
      <c r="AD72" s="3">
        <v>0</v>
      </c>
      <c r="AE72" s="3">
        <v>0</v>
      </c>
      <c r="AF72" s="3">
        <v>0</v>
      </c>
      <c r="AG72" s="3">
        <v>0</v>
      </c>
      <c r="AH72" s="1" t="s">
        <v>70</v>
      </c>
      <c r="AI72" s="17">
        <v>1</v>
      </c>
      <c r="AJ72" s="1"/>
    </row>
    <row r="73" spans="1:36" x14ac:dyDescent="0.2">
      <c r="A73" s="1" t="s">
        <v>208</v>
      </c>
      <c r="B73" s="1" t="s">
        <v>280</v>
      </c>
      <c r="C73" s="1" t="s">
        <v>419</v>
      </c>
      <c r="D73" s="1" t="s">
        <v>517</v>
      </c>
      <c r="E73" s="3">
        <v>111.1</v>
      </c>
      <c r="F73" s="3">
        <v>4.9722222222222223</v>
      </c>
      <c r="G73" s="3">
        <v>0.20555555555555555</v>
      </c>
      <c r="H73" s="3">
        <v>0.37777777777777777</v>
      </c>
      <c r="I73" s="3">
        <v>0</v>
      </c>
      <c r="J73" s="3">
        <v>0</v>
      </c>
      <c r="K73" s="3">
        <v>0</v>
      </c>
      <c r="L73" s="3">
        <v>1.1691111111111112</v>
      </c>
      <c r="M73" s="3">
        <v>10.394444444444444</v>
      </c>
      <c r="N73" s="3">
        <v>0</v>
      </c>
      <c r="O73" s="3">
        <f>SUM(Table2[[#This Row],[Qualified Social Work Staff Hours]:[Other Social Work Staff Hours]])/Table2[[#This Row],[MDS Census]]</f>
        <v>9.3559355935593558E-2</v>
      </c>
      <c r="P73" s="3">
        <v>5.5444444444444443</v>
      </c>
      <c r="Q73" s="3">
        <v>10.608333333333333</v>
      </c>
      <c r="R73" s="3">
        <f>SUM(Table2[[#This Row],[Qualified Activities Professional Hours]:[Other Activities Professional Hours]])/Table2[[#This Row],[MDS Census]]</f>
        <v>0.14538953895389539</v>
      </c>
      <c r="S73" s="3">
        <v>3.3211111111111107</v>
      </c>
      <c r="T73" s="3">
        <v>4.8556666666666679</v>
      </c>
      <c r="U73" s="3">
        <v>0</v>
      </c>
      <c r="V73" s="3">
        <f>SUM(Table2[[#This Row],[Occupational Therapist Hours]:[OT Aide Hours]])/Table2[[#This Row],[MDS Census]]</f>
        <v>7.3598359835983618E-2</v>
      </c>
      <c r="W73" s="3">
        <v>2.4165555555555551</v>
      </c>
      <c r="X73" s="3">
        <v>5.1772222222222215</v>
      </c>
      <c r="Y73" s="3">
        <v>0</v>
      </c>
      <c r="Z73" s="3">
        <f>SUM(Table2[[#This Row],[Physical Therapist (PT) Hours]:[PT Aide Hours]])/Table2[[#This Row],[MDS Census]]</f>
        <v>6.8350835083508338E-2</v>
      </c>
      <c r="AA73" s="3">
        <v>0</v>
      </c>
      <c r="AB73" s="3">
        <v>0</v>
      </c>
      <c r="AC73" s="3">
        <v>0</v>
      </c>
      <c r="AD73" s="3">
        <v>0</v>
      </c>
      <c r="AE73" s="3">
        <v>0</v>
      </c>
      <c r="AF73" s="3">
        <v>2.2222222222222223E-2</v>
      </c>
      <c r="AG73" s="3">
        <v>0</v>
      </c>
      <c r="AH73" s="1" t="s">
        <v>71</v>
      </c>
      <c r="AI73" s="17">
        <v>1</v>
      </c>
      <c r="AJ73" s="1"/>
    </row>
    <row r="74" spans="1:36" x14ac:dyDescent="0.2">
      <c r="A74" s="1" t="s">
        <v>208</v>
      </c>
      <c r="B74" s="1" t="s">
        <v>281</v>
      </c>
      <c r="C74" s="1" t="s">
        <v>475</v>
      </c>
      <c r="D74" s="1" t="s">
        <v>517</v>
      </c>
      <c r="E74" s="3">
        <v>80.966666666666669</v>
      </c>
      <c r="F74" s="3">
        <v>5.2444444444444445</v>
      </c>
      <c r="G74" s="3">
        <v>0.83888888888888891</v>
      </c>
      <c r="H74" s="3">
        <v>0.39544444444444449</v>
      </c>
      <c r="I74" s="3">
        <v>0</v>
      </c>
      <c r="J74" s="3">
        <v>0</v>
      </c>
      <c r="K74" s="3">
        <v>0</v>
      </c>
      <c r="L74" s="3">
        <v>2.0750000000000002</v>
      </c>
      <c r="M74" s="3">
        <v>5.3780000000000001</v>
      </c>
      <c r="N74" s="3">
        <v>0</v>
      </c>
      <c r="O74" s="3">
        <f>SUM(Table2[[#This Row],[Qualified Social Work Staff Hours]:[Other Social Work Staff Hours]])/Table2[[#This Row],[MDS Census]]</f>
        <v>6.642239604775628E-2</v>
      </c>
      <c r="P74" s="3">
        <v>9.8861111111111111</v>
      </c>
      <c r="Q74" s="3">
        <v>4.3758888888888894</v>
      </c>
      <c r="R74" s="3">
        <f>SUM(Table2[[#This Row],[Qualified Activities Professional Hours]:[Other Activities Professional Hours]])/Table2[[#This Row],[MDS Census]]</f>
        <v>0.17614656237134624</v>
      </c>
      <c r="S74" s="3">
        <v>5.2060000000000013</v>
      </c>
      <c r="T74" s="3">
        <v>4.9990000000000006</v>
      </c>
      <c r="U74" s="3">
        <v>0</v>
      </c>
      <c r="V74" s="3">
        <f>SUM(Table2[[#This Row],[Occupational Therapist Hours]:[OT Aide Hours]])/Table2[[#This Row],[MDS Census]]</f>
        <v>0.12603952243721697</v>
      </c>
      <c r="W74" s="3">
        <v>12.379666666666665</v>
      </c>
      <c r="X74" s="3">
        <v>3.0888888888888886E-2</v>
      </c>
      <c r="Y74" s="3">
        <v>0</v>
      </c>
      <c r="Z74" s="3">
        <f>SUM(Table2[[#This Row],[Physical Therapist (PT) Hours]:[PT Aide Hours]])/Table2[[#This Row],[MDS Census]]</f>
        <v>0.15327981336626867</v>
      </c>
      <c r="AA74" s="3">
        <v>0</v>
      </c>
      <c r="AB74" s="3">
        <v>0</v>
      </c>
      <c r="AC74" s="3">
        <v>0</v>
      </c>
      <c r="AD74" s="3">
        <v>0</v>
      </c>
      <c r="AE74" s="3">
        <v>0</v>
      </c>
      <c r="AF74" s="3">
        <v>1.0666666666666667</v>
      </c>
      <c r="AG74" s="3">
        <v>0</v>
      </c>
      <c r="AH74" s="1" t="s">
        <v>72</v>
      </c>
      <c r="AI74" s="17">
        <v>1</v>
      </c>
      <c r="AJ74" s="1"/>
    </row>
    <row r="75" spans="1:36" x14ac:dyDescent="0.2">
      <c r="A75" s="1" t="s">
        <v>208</v>
      </c>
      <c r="B75" s="1" t="s">
        <v>282</v>
      </c>
      <c r="C75" s="1" t="s">
        <v>427</v>
      </c>
      <c r="D75" s="1" t="s">
        <v>517</v>
      </c>
      <c r="E75" s="3">
        <v>118.61111111111111</v>
      </c>
      <c r="F75" s="3">
        <v>5.1555555555555559</v>
      </c>
      <c r="G75" s="3">
        <v>0.6333333333333333</v>
      </c>
      <c r="H75" s="3">
        <v>0.42588888888888887</v>
      </c>
      <c r="I75" s="3">
        <v>2.0444444444444443</v>
      </c>
      <c r="J75" s="3">
        <v>0</v>
      </c>
      <c r="K75" s="3">
        <v>0</v>
      </c>
      <c r="L75" s="3">
        <v>1.8211111111111116</v>
      </c>
      <c r="M75" s="3">
        <v>7.4111111111111114</v>
      </c>
      <c r="N75" s="3">
        <v>0</v>
      </c>
      <c r="O75" s="3">
        <f>SUM(Table2[[#This Row],[Qualified Social Work Staff Hours]:[Other Social Work Staff Hours]])/Table2[[#This Row],[MDS Census]]</f>
        <v>6.2482435597189696E-2</v>
      </c>
      <c r="P75" s="3">
        <v>8.1194444444444436</v>
      </c>
      <c r="Q75" s="3">
        <v>4.7638888888888893</v>
      </c>
      <c r="R75" s="3">
        <f>SUM(Table2[[#This Row],[Qualified Activities Professional Hours]:[Other Activities Professional Hours]])/Table2[[#This Row],[MDS Census]]</f>
        <v>0.10861826697892271</v>
      </c>
      <c r="S75" s="3">
        <v>3.9454444444444454</v>
      </c>
      <c r="T75" s="3">
        <v>5.2904444444444438</v>
      </c>
      <c r="U75" s="3">
        <v>0</v>
      </c>
      <c r="V75" s="3">
        <f>SUM(Table2[[#This Row],[Occupational Therapist Hours]:[OT Aide Hours]])/Table2[[#This Row],[MDS Census]]</f>
        <v>7.7866978922716629E-2</v>
      </c>
      <c r="W75" s="3">
        <v>3.3802222222222214</v>
      </c>
      <c r="X75" s="3">
        <v>5.0812222222222223</v>
      </c>
      <c r="Y75" s="3">
        <v>0</v>
      </c>
      <c r="Z75" s="3">
        <f>SUM(Table2[[#This Row],[Physical Therapist (PT) Hours]:[PT Aide Hours]])/Table2[[#This Row],[MDS Census]]</f>
        <v>7.1337704918032777E-2</v>
      </c>
      <c r="AA75" s="3">
        <v>0</v>
      </c>
      <c r="AB75" s="3">
        <v>0</v>
      </c>
      <c r="AC75" s="3">
        <v>0</v>
      </c>
      <c r="AD75" s="3">
        <v>0</v>
      </c>
      <c r="AE75" s="3">
        <v>0</v>
      </c>
      <c r="AF75" s="3">
        <v>0.22222222222222221</v>
      </c>
      <c r="AG75" s="3">
        <v>0</v>
      </c>
      <c r="AH75" s="1" t="s">
        <v>73</v>
      </c>
      <c r="AI75" s="17">
        <v>1</v>
      </c>
      <c r="AJ75" s="1"/>
    </row>
    <row r="76" spans="1:36" x14ac:dyDescent="0.2">
      <c r="A76" s="1" t="s">
        <v>208</v>
      </c>
      <c r="B76" s="1" t="s">
        <v>283</v>
      </c>
      <c r="C76" s="1" t="s">
        <v>468</v>
      </c>
      <c r="D76" s="1" t="s">
        <v>521</v>
      </c>
      <c r="E76" s="3">
        <v>92.466666666666669</v>
      </c>
      <c r="F76" s="3">
        <v>4.9777777777777779</v>
      </c>
      <c r="G76" s="3">
        <v>0.51911111111111052</v>
      </c>
      <c r="H76" s="3">
        <v>0.55811111111111111</v>
      </c>
      <c r="I76" s="3">
        <v>2.2222222222222223</v>
      </c>
      <c r="J76" s="3">
        <v>0</v>
      </c>
      <c r="K76" s="3">
        <v>5.1555555555555559</v>
      </c>
      <c r="L76" s="3">
        <v>4.0516666666666676</v>
      </c>
      <c r="M76" s="3">
        <v>2.5345555555555555</v>
      </c>
      <c r="N76" s="3">
        <v>0</v>
      </c>
      <c r="O76" s="3">
        <f>SUM(Table2[[#This Row],[Qualified Social Work Staff Hours]:[Other Social Work Staff Hours]])/Table2[[#This Row],[MDS Census]]</f>
        <v>2.7410478250420572E-2</v>
      </c>
      <c r="P76" s="3">
        <v>0</v>
      </c>
      <c r="Q76" s="3">
        <v>11.034777777777776</v>
      </c>
      <c r="R76" s="3">
        <f>SUM(Table2[[#This Row],[Qualified Activities Professional Hours]:[Other Activities Professional Hours]])/Table2[[#This Row],[MDS Census]]</f>
        <v>0.11933789954337898</v>
      </c>
      <c r="S76" s="3">
        <v>10.410000000000005</v>
      </c>
      <c r="T76" s="3">
        <v>7.6004444444444443</v>
      </c>
      <c r="U76" s="3">
        <v>0</v>
      </c>
      <c r="V76" s="3">
        <f>SUM(Table2[[#This Row],[Occupational Therapist Hours]:[OT Aide Hours]])/Table2[[#This Row],[MDS Census]]</f>
        <v>0.19477769766882966</v>
      </c>
      <c r="W76" s="3">
        <v>7.0269999999999992</v>
      </c>
      <c r="X76" s="3">
        <v>8.4205555555555573</v>
      </c>
      <c r="Y76" s="3">
        <v>0</v>
      </c>
      <c r="Z76" s="3">
        <f>SUM(Table2[[#This Row],[Physical Therapist (PT) Hours]:[PT Aide Hours]])/Table2[[#This Row],[MDS Census]]</f>
        <v>0.16706080269166065</v>
      </c>
      <c r="AA76" s="3">
        <v>0</v>
      </c>
      <c r="AB76" s="3">
        <v>4.7588888888888894</v>
      </c>
      <c r="AC76" s="3">
        <v>0</v>
      </c>
      <c r="AD76" s="3">
        <v>0</v>
      </c>
      <c r="AE76" s="3">
        <v>0</v>
      </c>
      <c r="AF76" s="3">
        <v>4.9518888888888881</v>
      </c>
      <c r="AG76" s="3">
        <v>0</v>
      </c>
      <c r="AH76" s="1" t="s">
        <v>74</v>
      </c>
      <c r="AI76" s="17">
        <v>1</v>
      </c>
      <c r="AJ76" s="1"/>
    </row>
    <row r="77" spans="1:36" x14ac:dyDescent="0.2">
      <c r="A77" s="1" t="s">
        <v>208</v>
      </c>
      <c r="B77" s="1" t="s">
        <v>284</v>
      </c>
      <c r="C77" s="1" t="s">
        <v>476</v>
      </c>
      <c r="D77" s="1" t="s">
        <v>517</v>
      </c>
      <c r="E77" s="3">
        <v>254.16666666666666</v>
      </c>
      <c r="F77" s="3">
        <v>9.905555555555555</v>
      </c>
      <c r="G77" s="3">
        <v>1.1722222222222223</v>
      </c>
      <c r="H77" s="3">
        <v>1.4750000000000001</v>
      </c>
      <c r="I77" s="3">
        <v>9.8333333333333339</v>
      </c>
      <c r="J77" s="3">
        <v>0</v>
      </c>
      <c r="K77" s="3">
        <v>0</v>
      </c>
      <c r="L77" s="3">
        <v>10.458333333333334</v>
      </c>
      <c r="M77" s="3">
        <v>22.916666666666668</v>
      </c>
      <c r="N77" s="3">
        <v>0</v>
      </c>
      <c r="O77" s="3">
        <f>SUM(Table2[[#This Row],[Qualified Social Work Staff Hours]:[Other Social Work Staff Hours]])/Table2[[#This Row],[MDS Census]]</f>
        <v>9.0163934426229511E-2</v>
      </c>
      <c r="P77" s="3">
        <v>27.911111111111111</v>
      </c>
      <c r="Q77" s="3">
        <v>6.5</v>
      </c>
      <c r="R77" s="3">
        <f>SUM(Table2[[#This Row],[Qualified Activities Professional Hours]:[Other Activities Professional Hours]])/Table2[[#This Row],[MDS Census]]</f>
        <v>0.13538797814207651</v>
      </c>
      <c r="S77" s="3">
        <v>23.330555555555556</v>
      </c>
      <c r="T77" s="3">
        <v>20.777777777777779</v>
      </c>
      <c r="U77" s="3">
        <v>0</v>
      </c>
      <c r="V77" s="3">
        <f>SUM(Table2[[#This Row],[Occupational Therapist Hours]:[OT Aide Hours]])/Table2[[#This Row],[MDS Census]]</f>
        <v>0.1735409836065574</v>
      </c>
      <c r="W77" s="3">
        <v>10.536111111111111</v>
      </c>
      <c r="X77" s="3">
        <v>18.319444444444443</v>
      </c>
      <c r="Y77" s="3">
        <v>0</v>
      </c>
      <c r="Z77" s="3">
        <f>SUM(Table2[[#This Row],[Physical Therapist (PT) Hours]:[PT Aide Hours]])/Table2[[#This Row],[MDS Census]]</f>
        <v>0.11353005464480874</v>
      </c>
      <c r="AA77" s="3">
        <v>0</v>
      </c>
      <c r="AB77" s="3">
        <v>5</v>
      </c>
      <c r="AC77" s="3">
        <v>0</v>
      </c>
      <c r="AD77" s="3">
        <v>0</v>
      </c>
      <c r="AE77" s="3">
        <v>0</v>
      </c>
      <c r="AF77" s="3">
        <v>15.21111111111111</v>
      </c>
      <c r="AG77" s="3">
        <v>0</v>
      </c>
      <c r="AH77" s="1" t="s">
        <v>75</v>
      </c>
      <c r="AI77" s="17">
        <v>1</v>
      </c>
      <c r="AJ77" s="1"/>
    </row>
    <row r="78" spans="1:36" x14ac:dyDescent="0.2">
      <c r="A78" s="1" t="s">
        <v>208</v>
      </c>
      <c r="B78" s="1" t="s">
        <v>285</v>
      </c>
      <c r="C78" s="1" t="s">
        <v>477</v>
      </c>
      <c r="D78" s="1" t="s">
        <v>520</v>
      </c>
      <c r="E78" s="3">
        <v>60.422222222222224</v>
      </c>
      <c r="F78" s="3">
        <v>4.322222222222222</v>
      </c>
      <c r="G78" s="3">
        <v>0.40277777777777779</v>
      </c>
      <c r="H78" s="3">
        <v>0</v>
      </c>
      <c r="I78" s="3">
        <v>2.2000000000000002</v>
      </c>
      <c r="J78" s="3">
        <v>0</v>
      </c>
      <c r="K78" s="3">
        <v>4.6694444444444443</v>
      </c>
      <c r="L78" s="3">
        <v>1.1424444444444446</v>
      </c>
      <c r="M78" s="3">
        <v>0</v>
      </c>
      <c r="N78" s="3">
        <v>6.3861111111111111</v>
      </c>
      <c r="O78" s="3">
        <f>SUM(Table2[[#This Row],[Qualified Social Work Staff Hours]:[Other Social Work Staff Hours]])/Table2[[#This Row],[MDS Census]]</f>
        <v>0.10569143067304156</v>
      </c>
      <c r="P78" s="3">
        <v>4.5055555555555555</v>
      </c>
      <c r="Q78" s="3">
        <v>5.1305555555555555</v>
      </c>
      <c r="R78" s="3">
        <f>SUM(Table2[[#This Row],[Qualified Activities Professional Hours]:[Other Activities Professional Hours]])/Table2[[#This Row],[MDS Census]]</f>
        <v>0.15947958808385435</v>
      </c>
      <c r="S78" s="3">
        <v>3.9786666666666664</v>
      </c>
      <c r="T78" s="3">
        <v>8.09</v>
      </c>
      <c r="U78" s="3">
        <v>0</v>
      </c>
      <c r="V78" s="3">
        <f>SUM(Table2[[#This Row],[Occupational Therapist Hours]:[OT Aide Hours]])/Table2[[#This Row],[MDS Census]]</f>
        <v>0.19973887458624492</v>
      </c>
      <c r="W78" s="3">
        <v>4.716222222222223</v>
      </c>
      <c r="X78" s="3">
        <v>5.9185555555555549</v>
      </c>
      <c r="Y78" s="3">
        <v>0</v>
      </c>
      <c r="Z78" s="3">
        <f>SUM(Table2[[#This Row],[Physical Therapist (PT) Hours]:[PT Aide Hours]])/Table2[[#This Row],[MDS Census]]</f>
        <v>0.17600772342773077</v>
      </c>
      <c r="AA78" s="3">
        <v>1.6888888888888889</v>
      </c>
      <c r="AB78" s="3">
        <v>0</v>
      </c>
      <c r="AC78" s="3">
        <v>0</v>
      </c>
      <c r="AD78" s="3">
        <v>0</v>
      </c>
      <c r="AE78" s="3">
        <v>0</v>
      </c>
      <c r="AF78" s="3">
        <v>0</v>
      </c>
      <c r="AG78" s="3">
        <v>0.32222222222222224</v>
      </c>
      <c r="AH78" s="1" t="s">
        <v>76</v>
      </c>
      <c r="AI78" s="17">
        <v>1</v>
      </c>
      <c r="AJ78" s="1"/>
    </row>
    <row r="79" spans="1:36" x14ac:dyDescent="0.2">
      <c r="A79" s="1" t="s">
        <v>208</v>
      </c>
      <c r="B79" s="1" t="s">
        <v>286</v>
      </c>
      <c r="C79" s="1" t="s">
        <v>433</v>
      </c>
      <c r="D79" s="1" t="s">
        <v>518</v>
      </c>
      <c r="E79" s="3">
        <v>101.12222222222222</v>
      </c>
      <c r="F79" s="3">
        <v>5.5111111111111111</v>
      </c>
      <c r="G79" s="3">
        <v>0.24444444444444444</v>
      </c>
      <c r="H79" s="3">
        <v>0.78611111111111109</v>
      </c>
      <c r="I79" s="3">
        <v>2.2222222222222223</v>
      </c>
      <c r="J79" s="3">
        <v>0</v>
      </c>
      <c r="K79" s="3">
        <v>0</v>
      </c>
      <c r="L79" s="3">
        <v>4.2888888888888888</v>
      </c>
      <c r="M79" s="3">
        <v>2.6666666666666665</v>
      </c>
      <c r="N79" s="3">
        <v>0.50555555555555554</v>
      </c>
      <c r="O79" s="3">
        <f>SUM(Table2[[#This Row],[Qualified Social Work Staff Hours]:[Other Social Work Staff Hours]])/Table2[[#This Row],[MDS Census]]</f>
        <v>3.1370179101197666E-2</v>
      </c>
      <c r="P79" s="3">
        <v>4.0472222222222225</v>
      </c>
      <c r="Q79" s="3">
        <v>7.9944444444444445</v>
      </c>
      <c r="R79" s="3">
        <f>SUM(Table2[[#This Row],[Qualified Activities Professional Hours]:[Other Activities Professional Hours]])/Table2[[#This Row],[MDS Census]]</f>
        <v>0.11908032084386333</v>
      </c>
      <c r="S79" s="3">
        <v>9.1416666666666675</v>
      </c>
      <c r="T79" s="3">
        <v>4.1194444444444445</v>
      </c>
      <c r="U79" s="3">
        <v>0</v>
      </c>
      <c r="V79" s="3">
        <f>SUM(Table2[[#This Row],[Occupational Therapist Hours]:[OT Aide Hours]])/Table2[[#This Row],[MDS Census]]</f>
        <v>0.13113943522689817</v>
      </c>
      <c r="W79" s="3">
        <v>10.25</v>
      </c>
      <c r="X79" s="3">
        <v>5.3388888888888886</v>
      </c>
      <c r="Y79" s="3">
        <v>0</v>
      </c>
      <c r="Z79" s="3">
        <f>SUM(Table2[[#This Row],[Physical Therapist (PT) Hours]:[PT Aide Hours]])/Table2[[#This Row],[MDS Census]]</f>
        <v>0.15415888363916053</v>
      </c>
      <c r="AA79" s="3">
        <v>0</v>
      </c>
      <c r="AB79" s="3">
        <v>5.1555555555555559</v>
      </c>
      <c r="AC79" s="3">
        <v>0</v>
      </c>
      <c r="AD79" s="3">
        <v>0</v>
      </c>
      <c r="AE79" s="3">
        <v>0</v>
      </c>
      <c r="AF79" s="3">
        <v>0</v>
      </c>
      <c r="AG79" s="3">
        <v>0</v>
      </c>
      <c r="AH79" s="1" t="s">
        <v>77</v>
      </c>
      <c r="AI79" s="17">
        <v>1</v>
      </c>
      <c r="AJ79" s="1"/>
    </row>
    <row r="80" spans="1:36" x14ac:dyDescent="0.2">
      <c r="A80" s="1" t="s">
        <v>208</v>
      </c>
      <c r="B80" s="1" t="s">
        <v>287</v>
      </c>
      <c r="C80" s="1" t="s">
        <v>478</v>
      </c>
      <c r="D80" s="1" t="s">
        <v>519</v>
      </c>
      <c r="E80" s="3">
        <v>113.04444444444445</v>
      </c>
      <c r="F80" s="3">
        <v>14.844444444444445</v>
      </c>
      <c r="G80" s="3">
        <v>0.87222222222222223</v>
      </c>
      <c r="H80" s="3">
        <v>0.35666666666666669</v>
      </c>
      <c r="I80" s="3">
        <v>3.1916666666666669</v>
      </c>
      <c r="J80" s="3">
        <v>0</v>
      </c>
      <c r="K80" s="3">
        <v>0</v>
      </c>
      <c r="L80" s="3">
        <v>5.1596666666666682</v>
      </c>
      <c r="M80" s="3">
        <v>3.1111111111111112</v>
      </c>
      <c r="N80" s="3">
        <v>0</v>
      </c>
      <c r="O80" s="3">
        <f>SUM(Table2[[#This Row],[Qualified Social Work Staff Hours]:[Other Social Work Staff Hours]])/Table2[[#This Row],[MDS Census]]</f>
        <v>2.7521132298014547E-2</v>
      </c>
      <c r="P80" s="3">
        <v>5.8527777777777779</v>
      </c>
      <c r="Q80" s="3">
        <v>0</v>
      </c>
      <c r="R80" s="3">
        <f>SUM(Table2[[#This Row],[Qualified Activities Professional Hours]:[Other Activities Professional Hours]])/Table2[[#This Row],[MDS Census]]</f>
        <v>5.1774130135639862E-2</v>
      </c>
      <c r="S80" s="3">
        <v>5.1183333333333332</v>
      </c>
      <c r="T80" s="3">
        <v>5.9613333333333332</v>
      </c>
      <c r="U80" s="3">
        <v>0</v>
      </c>
      <c r="V80" s="3">
        <f>SUM(Table2[[#This Row],[Occupational Therapist Hours]:[OT Aide Hours]])/Table2[[#This Row],[MDS Census]]</f>
        <v>9.8011598191468444E-2</v>
      </c>
      <c r="W80" s="3">
        <v>5.3267777777777772</v>
      </c>
      <c r="X80" s="3">
        <v>5.0566666666666666</v>
      </c>
      <c r="Y80" s="3">
        <v>0</v>
      </c>
      <c r="Z80" s="3">
        <f>SUM(Table2[[#This Row],[Physical Therapist (PT) Hours]:[PT Aide Hours]])/Table2[[#This Row],[MDS Census]]</f>
        <v>9.1852761942205596E-2</v>
      </c>
      <c r="AA80" s="3">
        <v>0</v>
      </c>
      <c r="AB80" s="3">
        <v>0</v>
      </c>
      <c r="AC80" s="3">
        <v>0</v>
      </c>
      <c r="AD80" s="3">
        <v>0</v>
      </c>
      <c r="AE80" s="3">
        <v>0</v>
      </c>
      <c r="AF80" s="3">
        <v>0</v>
      </c>
      <c r="AG80" s="3">
        <v>0</v>
      </c>
      <c r="AH80" s="1" t="s">
        <v>78</v>
      </c>
      <c r="AI80" s="17">
        <v>1</v>
      </c>
      <c r="AJ80" s="1"/>
    </row>
    <row r="81" spans="1:36" x14ac:dyDescent="0.2">
      <c r="A81" s="1" t="s">
        <v>208</v>
      </c>
      <c r="B81" s="1" t="s">
        <v>288</v>
      </c>
      <c r="C81" s="1" t="s">
        <v>447</v>
      </c>
      <c r="D81" s="1" t="s">
        <v>517</v>
      </c>
      <c r="E81" s="3">
        <v>113.93333333333334</v>
      </c>
      <c r="F81" s="3">
        <v>5.333333333333333</v>
      </c>
      <c r="G81" s="3">
        <v>0.42222222222222222</v>
      </c>
      <c r="H81" s="3">
        <v>0.43477777777777771</v>
      </c>
      <c r="I81" s="3">
        <v>5.0666666666666664</v>
      </c>
      <c r="J81" s="3">
        <v>0</v>
      </c>
      <c r="K81" s="3">
        <v>0</v>
      </c>
      <c r="L81" s="3">
        <v>1.9206666666666667</v>
      </c>
      <c r="M81" s="3">
        <v>9.5111111111111111</v>
      </c>
      <c r="N81" s="3">
        <v>0</v>
      </c>
      <c r="O81" s="3">
        <f>SUM(Table2[[#This Row],[Qualified Social Work Staff Hours]:[Other Social Work Staff Hours]])/Table2[[#This Row],[MDS Census]]</f>
        <v>8.347961771016188E-2</v>
      </c>
      <c r="P81" s="3">
        <v>10.377777777777778</v>
      </c>
      <c r="Q81" s="3">
        <v>1.0444444444444445</v>
      </c>
      <c r="R81" s="3">
        <f>SUM(Table2[[#This Row],[Qualified Activities Professional Hours]:[Other Activities Professional Hours]])/Table2[[#This Row],[MDS Census]]</f>
        <v>0.10025355958650282</v>
      </c>
      <c r="S81" s="3">
        <v>5.1768888888888904</v>
      </c>
      <c r="T81" s="3">
        <v>1.2569999999999999</v>
      </c>
      <c r="U81" s="3">
        <v>0</v>
      </c>
      <c r="V81" s="3">
        <f>SUM(Table2[[#This Row],[Occupational Therapist Hours]:[OT Aide Hours]])/Table2[[#This Row],[MDS Census]]</f>
        <v>5.6470645601716413E-2</v>
      </c>
      <c r="W81" s="3">
        <v>3.7920000000000003</v>
      </c>
      <c r="X81" s="3">
        <v>4.3181111111111106</v>
      </c>
      <c r="Y81" s="3">
        <v>0</v>
      </c>
      <c r="Z81" s="3">
        <f>SUM(Table2[[#This Row],[Physical Therapist (PT) Hours]:[PT Aide Hours]])/Table2[[#This Row],[MDS Census]]</f>
        <v>7.118295299395358E-2</v>
      </c>
      <c r="AA81" s="3">
        <v>0</v>
      </c>
      <c r="AB81" s="3">
        <v>0</v>
      </c>
      <c r="AC81" s="3">
        <v>0</v>
      </c>
      <c r="AD81" s="3">
        <v>0</v>
      </c>
      <c r="AE81" s="3">
        <v>0</v>
      </c>
      <c r="AF81" s="3">
        <v>1.4</v>
      </c>
      <c r="AG81" s="3">
        <v>0</v>
      </c>
      <c r="AH81" s="1" t="s">
        <v>79</v>
      </c>
      <c r="AI81" s="17">
        <v>1</v>
      </c>
      <c r="AJ81" s="1"/>
    </row>
    <row r="82" spans="1:36" x14ac:dyDescent="0.2">
      <c r="A82" s="1" t="s">
        <v>208</v>
      </c>
      <c r="B82" s="1" t="s">
        <v>289</v>
      </c>
      <c r="C82" s="1" t="s">
        <v>465</v>
      </c>
      <c r="D82" s="1" t="s">
        <v>518</v>
      </c>
      <c r="E82" s="3">
        <v>64.411111111111111</v>
      </c>
      <c r="F82" s="3">
        <v>5.25</v>
      </c>
      <c r="G82" s="3">
        <v>7.2222222222222215E-2</v>
      </c>
      <c r="H82" s="3">
        <v>0.32222222222222224</v>
      </c>
      <c r="I82" s="3">
        <v>5.55</v>
      </c>
      <c r="J82" s="3">
        <v>0</v>
      </c>
      <c r="K82" s="3">
        <v>0</v>
      </c>
      <c r="L82" s="3">
        <v>3.4325555555555565</v>
      </c>
      <c r="M82" s="3">
        <v>0</v>
      </c>
      <c r="N82" s="3">
        <v>5.8583333333333334</v>
      </c>
      <c r="O82" s="3">
        <f>SUM(Table2[[#This Row],[Qualified Social Work Staff Hours]:[Other Social Work Staff Hours]])/Table2[[#This Row],[MDS Census]]</f>
        <v>9.0952216663791621E-2</v>
      </c>
      <c r="P82" s="3">
        <v>0</v>
      </c>
      <c r="Q82" s="3">
        <v>13.966666666666667</v>
      </c>
      <c r="R82" s="3">
        <f>SUM(Table2[[#This Row],[Qualified Activities Professional Hours]:[Other Activities Professional Hours]])/Table2[[#This Row],[MDS Census]]</f>
        <v>0.21683629463515611</v>
      </c>
      <c r="S82" s="3">
        <v>11.914888888888886</v>
      </c>
      <c r="T82" s="3">
        <v>14.044444444444448</v>
      </c>
      <c r="U82" s="3">
        <v>0</v>
      </c>
      <c r="V82" s="3">
        <f>SUM(Table2[[#This Row],[Occupational Therapist Hours]:[OT Aide Hours]])/Table2[[#This Row],[MDS Census]]</f>
        <v>0.40302570294980161</v>
      </c>
      <c r="W82" s="3">
        <v>13.270333333333333</v>
      </c>
      <c r="X82" s="3">
        <v>10.874333333333333</v>
      </c>
      <c r="Y82" s="3">
        <v>0</v>
      </c>
      <c r="Z82" s="3">
        <f>SUM(Table2[[#This Row],[Physical Therapist (PT) Hours]:[PT Aide Hours]])/Table2[[#This Row],[MDS Census]]</f>
        <v>0.37485250991892355</v>
      </c>
      <c r="AA82" s="3">
        <v>0</v>
      </c>
      <c r="AB82" s="3">
        <v>3.9166666666666665</v>
      </c>
      <c r="AC82" s="3">
        <v>0</v>
      </c>
      <c r="AD82" s="3">
        <v>0</v>
      </c>
      <c r="AE82" s="3">
        <v>0</v>
      </c>
      <c r="AF82" s="3">
        <v>0</v>
      </c>
      <c r="AG82" s="3">
        <v>0</v>
      </c>
      <c r="AH82" s="1" t="s">
        <v>80</v>
      </c>
      <c r="AI82" s="17">
        <v>1</v>
      </c>
      <c r="AJ82" s="1"/>
    </row>
    <row r="83" spans="1:36" x14ac:dyDescent="0.2">
      <c r="A83" s="1" t="s">
        <v>208</v>
      </c>
      <c r="B83" s="1" t="s">
        <v>290</v>
      </c>
      <c r="C83" s="1" t="s">
        <v>419</v>
      </c>
      <c r="D83" s="1" t="s">
        <v>517</v>
      </c>
      <c r="E83" s="3">
        <v>115.3</v>
      </c>
      <c r="F83" s="3">
        <v>5.5166666666666666</v>
      </c>
      <c r="G83" s="3">
        <v>0.53333333333333333</v>
      </c>
      <c r="H83" s="3">
        <v>0.34722222222222221</v>
      </c>
      <c r="I83" s="3">
        <v>0</v>
      </c>
      <c r="J83" s="3">
        <v>0</v>
      </c>
      <c r="K83" s="3">
        <v>0</v>
      </c>
      <c r="L83" s="3">
        <v>0.31211111111111112</v>
      </c>
      <c r="M83" s="3">
        <v>14.894666666666666</v>
      </c>
      <c r="N83" s="3">
        <v>0</v>
      </c>
      <c r="O83" s="3">
        <f>SUM(Table2[[#This Row],[Qualified Social Work Staff Hours]:[Other Social Work Staff Hours]])/Table2[[#This Row],[MDS Census]]</f>
        <v>0.12918184446371783</v>
      </c>
      <c r="P83" s="3">
        <v>5.1749999999999998</v>
      </c>
      <c r="Q83" s="3">
        <v>10.108333333333333</v>
      </c>
      <c r="R83" s="3">
        <f>SUM(Table2[[#This Row],[Qualified Activities Professional Hours]:[Other Activities Professional Hours]])/Table2[[#This Row],[MDS Census]]</f>
        <v>0.13255276091355883</v>
      </c>
      <c r="S83" s="3">
        <v>0.54055555555555546</v>
      </c>
      <c r="T83" s="3">
        <v>0.82522222222222219</v>
      </c>
      <c r="U83" s="3">
        <v>0</v>
      </c>
      <c r="V83" s="3">
        <f>SUM(Table2[[#This Row],[Occupational Therapist Hours]:[OT Aide Hours]])/Table2[[#This Row],[MDS Census]]</f>
        <v>1.1845427387491569E-2</v>
      </c>
      <c r="W83" s="3">
        <v>0.58988888888888891</v>
      </c>
      <c r="X83" s="3">
        <v>0.80011111111111122</v>
      </c>
      <c r="Y83" s="3">
        <v>0</v>
      </c>
      <c r="Z83" s="3">
        <f>SUM(Table2[[#This Row],[Physical Therapist (PT) Hours]:[PT Aide Hours]])/Table2[[#This Row],[MDS Census]]</f>
        <v>1.2055507372072855E-2</v>
      </c>
      <c r="AA83" s="3">
        <v>0</v>
      </c>
      <c r="AB83" s="3">
        <v>0</v>
      </c>
      <c r="AC83" s="3">
        <v>0</v>
      </c>
      <c r="AD83" s="3">
        <v>0</v>
      </c>
      <c r="AE83" s="3">
        <v>0</v>
      </c>
      <c r="AF83" s="3">
        <v>2.2222222222222223E-2</v>
      </c>
      <c r="AG83" s="3">
        <v>0</v>
      </c>
      <c r="AH83" s="1" t="s">
        <v>81</v>
      </c>
      <c r="AI83" s="17">
        <v>1</v>
      </c>
      <c r="AJ83" s="1"/>
    </row>
    <row r="84" spans="1:36" x14ac:dyDescent="0.2">
      <c r="A84" s="1" t="s">
        <v>208</v>
      </c>
      <c r="B84" s="1" t="s">
        <v>291</v>
      </c>
      <c r="C84" s="1" t="s">
        <v>479</v>
      </c>
      <c r="D84" s="1" t="s">
        <v>521</v>
      </c>
      <c r="E84" s="3">
        <v>106.73333333333333</v>
      </c>
      <c r="F84" s="3">
        <v>5.6</v>
      </c>
      <c r="G84" s="3">
        <v>1.0524444444444445</v>
      </c>
      <c r="H84" s="3">
        <v>0.65233333333333343</v>
      </c>
      <c r="I84" s="3">
        <v>2.5277777777777777</v>
      </c>
      <c r="J84" s="3">
        <v>0</v>
      </c>
      <c r="K84" s="3">
        <v>4.0111111111111111</v>
      </c>
      <c r="L84" s="3">
        <v>1.4784444444444444</v>
      </c>
      <c r="M84" s="3">
        <v>8.2623333333333342</v>
      </c>
      <c r="N84" s="3">
        <v>0</v>
      </c>
      <c r="O84" s="3">
        <f>SUM(Table2[[#This Row],[Qualified Social Work Staff Hours]:[Other Social Work Staff Hours]])/Table2[[#This Row],[MDS Census]]</f>
        <v>7.7410993129294198E-2</v>
      </c>
      <c r="P84" s="3">
        <v>0</v>
      </c>
      <c r="Q84" s="3">
        <v>12.226222222222226</v>
      </c>
      <c r="R84" s="3">
        <f>SUM(Table2[[#This Row],[Qualified Activities Professional Hours]:[Other Activities Professional Hours]])/Table2[[#This Row],[MDS Census]]</f>
        <v>0.11454924005829693</v>
      </c>
      <c r="S84" s="3">
        <v>4.2030000000000003</v>
      </c>
      <c r="T84" s="3">
        <v>5.7430000000000003</v>
      </c>
      <c r="U84" s="3">
        <v>0</v>
      </c>
      <c r="V84" s="3">
        <f>SUM(Table2[[#This Row],[Occupational Therapist Hours]:[OT Aide Hours]])/Table2[[#This Row],[MDS Census]]</f>
        <v>9.3185509056839491E-2</v>
      </c>
      <c r="W84" s="3">
        <v>4.1532222222222224</v>
      </c>
      <c r="X84" s="3">
        <v>4.3521111111111104</v>
      </c>
      <c r="Y84" s="3">
        <v>0</v>
      </c>
      <c r="Z84" s="3">
        <f>SUM(Table2[[#This Row],[Physical Therapist (PT) Hours]:[PT Aide Hours]])/Table2[[#This Row],[MDS Census]]</f>
        <v>7.9687695190505933E-2</v>
      </c>
      <c r="AA84" s="3">
        <v>0</v>
      </c>
      <c r="AB84" s="3">
        <v>4.959777777777779</v>
      </c>
      <c r="AC84" s="3">
        <v>0</v>
      </c>
      <c r="AD84" s="3">
        <v>0</v>
      </c>
      <c r="AE84" s="3">
        <v>0</v>
      </c>
      <c r="AF84" s="3">
        <v>1.2346666666666668</v>
      </c>
      <c r="AG84" s="3">
        <v>0</v>
      </c>
      <c r="AH84" s="1" t="s">
        <v>82</v>
      </c>
      <c r="AI84" s="17">
        <v>1</v>
      </c>
      <c r="AJ84" s="1"/>
    </row>
    <row r="85" spans="1:36" x14ac:dyDescent="0.2">
      <c r="A85" s="1" t="s">
        <v>208</v>
      </c>
      <c r="B85" s="1" t="s">
        <v>292</v>
      </c>
      <c r="C85" s="1" t="s">
        <v>480</v>
      </c>
      <c r="D85" s="1" t="s">
        <v>521</v>
      </c>
      <c r="E85" s="3">
        <v>77.24444444444444</v>
      </c>
      <c r="F85" s="3">
        <v>5.1416666666666666</v>
      </c>
      <c r="G85" s="3">
        <v>0</v>
      </c>
      <c r="H85" s="3">
        <v>0</v>
      </c>
      <c r="I85" s="3">
        <v>3.6361111111111111</v>
      </c>
      <c r="J85" s="3">
        <v>0</v>
      </c>
      <c r="K85" s="3">
        <v>0</v>
      </c>
      <c r="L85" s="3">
        <v>2.4436666666666667</v>
      </c>
      <c r="M85" s="3">
        <v>4.0916666666666668</v>
      </c>
      <c r="N85" s="3">
        <v>0</v>
      </c>
      <c r="O85" s="3">
        <f>SUM(Table2[[#This Row],[Qualified Social Work Staff Hours]:[Other Social Work Staff Hours]])/Table2[[#This Row],[MDS Census]]</f>
        <v>5.2970368239355588E-2</v>
      </c>
      <c r="P85" s="3">
        <v>9.6583333333333332</v>
      </c>
      <c r="Q85" s="3">
        <v>4.6444444444444448</v>
      </c>
      <c r="R85" s="3">
        <f>SUM(Table2[[#This Row],[Qualified Activities Professional Hours]:[Other Activities Professional Hours]])/Table2[[#This Row],[MDS Census]]</f>
        <v>0.18516254315304947</v>
      </c>
      <c r="S85" s="3">
        <v>9.4906666666666695</v>
      </c>
      <c r="T85" s="3">
        <v>5.5254444444444442</v>
      </c>
      <c r="U85" s="3">
        <v>0</v>
      </c>
      <c r="V85" s="3">
        <f>SUM(Table2[[#This Row],[Occupational Therapist Hours]:[OT Aide Hours]])/Table2[[#This Row],[MDS Census]]</f>
        <v>0.1943972957422325</v>
      </c>
      <c r="W85" s="3">
        <v>4.1786666666666665</v>
      </c>
      <c r="X85" s="3">
        <v>8.1657777777777785</v>
      </c>
      <c r="Y85" s="3">
        <v>0</v>
      </c>
      <c r="Z85" s="3">
        <f>SUM(Table2[[#This Row],[Physical Therapist (PT) Hours]:[PT Aide Hours]])/Table2[[#This Row],[MDS Census]]</f>
        <v>0.1598101265822785</v>
      </c>
      <c r="AA85" s="3">
        <v>0</v>
      </c>
      <c r="AB85" s="3">
        <v>0</v>
      </c>
      <c r="AC85" s="3">
        <v>0</v>
      </c>
      <c r="AD85" s="3">
        <v>0</v>
      </c>
      <c r="AE85" s="3">
        <v>0</v>
      </c>
      <c r="AF85" s="3">
        <v>0</v>
      </c>
      <c r="AG85" s="3">
        <v>0</v>
      </c>
      <c r="AH85" s="1" t="s">
        <v>83</v>
      </c>
      <c r="AI85" s="17">
        <v>1</v>
      </c>
      <c r="AJ85" s="1"/>
    </row>
    <row r="86" spans="1:36" x14ac:dyDescent="0.2">
      <c r="A86" s="1" t="s">
        <v>208</v>
      </c>
      <c r="B86" s="1" t="s">
        <v>293</v>
      </c>
      <c r="C86" s="1" t="s">
        <v>454</v>
      </c>
      <c r="D86" s="1" t="s">
        <v>517</v>
      </c>
      <c r="E86" s="3">
        <v>25.655555555555555</v>
      </c>
      <c r="F86" s="3">
        <v>5.8055555555555554</v>
      </c>
      <c r="G86" s="3">
        <v>0.2</v>
      </c>
      <c r="H86" s="3">
        <v>0</v>
      </c>
      <c r="I86" s="3">
        <v>0.39444444444444443</v>
      </c>
      <c r="J86" s="3">
        <v>0</v>
      </c>
      <c r="K86" s="3">
        <v>0</v>
      </c>
      <c r="L86" s="3">
        <v>0.10122222222222221</v>
      </c>
      <c r="M86" s="3">
        <v>0</v>
      </c>
      <c r="N86" s="3">
        <v>0.78888888888888886</v>
      </c>
      <c r="O86" s="3">
        <f>SUM(Table2[[#This Row],[Qualified Social Work Staff Hours]:[Other Social Work Staff Hours]])/Table2[[#This Row],[MDS Census]]</f>
        <v>3.0749242096145518E-2</v>
      </c>
      <c r="P86" s="3">
        <v>4.4222222222222225</v>
      </c>
      <c r="Q86" s="3">
        <v>38.886111111111113</v>
      </c>
      <c r="R86" s="3">
        <f>SUM(Table2[[#This Row],[Qualified Activities Professional Hours]:[Other Activities Professional Hours]])/Table2[[#This Row],[MDS Census]]</f>
        <v>1.688068427890862</v>
      </c>
      <c r="S86" s="3">
        <v>0.22544444444444448</v>
      </c>
      <c r="T86" s="3">
        <v>4.631555555555555</v>
      </c>
      <c r="U86" s="3">
        <v>0</v>
      </c>
      <c r="V86" s="3">
        <f>SUM(Table2[[#This Row],[Occupational Therapist Hours]:[OT Aide Hours]])/Table2[[#This Row],[MDS Census]]</f>
        <v>0.18931572109138153</v>
      </c>
      <c r="W86" s="3">
        <v>1.123</v>
      </c>
      <c r="X86" s="3">
        <v>0.69833333333333336</v>
      </c>
      <c r="Y86" s="3">
        <v>0</v>
      </c>
      <c r="Z86" s="3">
        <f>SUM(Table2[[#This Row],[Physical Therapist (PT) Hours]:[PT Aide Hours]])/Table2[[#This Row],[MDS Census]]</f>
        <v>7.0991771329579914E-2</v>
      </c>
      <c r="AA86" s="3">
        <v>0</v>
      </c>
      <c r="AB86" s="3">
        <v>0</v>
      </c>
      <c r="AC86" s="3">
        <v>0</v>
      </c>
      <c r="AD86" s="3">
        <v>0</v>
      </c>
      <c r="AE86" s="3">
        <v>0</v>
      </c>
      <c r="AF86" s="3">
        <v>0</v>
      </c>
      <c r="AG86" s="3">
        <v>0</v>
      </c>
      <c r="AH86" s="1" t="s">
        <v>84</v>
      </c>
      <c r="AI86" s="17">
        <v>1</v>
      </c>
      <c r="AJ86" s="1"/>
    </row>
    <row r="87" spans="1:36" x14ac:dyDescent="0.2">
      <c r="A87" s="1" t="s">
        <v>208</v>
      </c>
      <c r="B87" s="1" t="s">
        <v>294</v>
      </c>
      <c r="C87" s="1" t="s">
        <v>430</v>
      </c>
      <c r="D87" s="1" t="s">
        <v>516</v>
      </c>
      <c r="E87" s="3">
        <v>82.555555555555557</v>
      </c>
      <c r="F87" s="3">
        <v>3.65</v>
      </c>
      <c r="G87" s="3">
        <v>0.33333333333333331</v>
      </c>
      <c r="H87" s="3">
        <v>0</v>
      </c>
      <c r="I87" s="3">
        <v>0</v>
      </c>
      <c r="J87" s="3">
        <v>0</v>
      </c>
      <c r="K87" s="3">
        <v>3.8572222222222208</v>
      </c>
      <c r="L87" s="3">
        <v>4.0166666666666666</v>
      </c>
      <c r="M87" s="3">
        <v>0</v>
      </c>
      <c r="N87" s="3">
        <v>6.0166666666666666</v>
      </c>
      <c r="O87" s="3">
        <f>SUM(Table2[[#This Row],[Qualified Social Work Staff Hours]:[Other Social Work Staff Hours]])/Table2[[#This Row],[MDS Census]]</f>
        <v>7.2880215343203228E-2</v>
      </c>
      <c r="P87" s="3">
        <v>1.1416666666666666</v>
      </c>
      <c r="Q87" s="3">
        <v>5.6277777777777782</v>
      </c>
      <c r="R87" s="3">
        <f>SUM(Table2[[#This Row],[Qualified Activities Professional Hours]:[Other Activities Professional Hours]])/Table2[[#This Row],[MDS Census]]</f>
        <v>8.1998654104979821E-2</v>
      </c>
      <c r="S87" s="3">
        <v>12.061111111111112</v>
      </c>
      <c r="T87" s="3">
        <v>0</v>
      </c>
      <c r="U87" s="3">
        <v>0</v>
      </c>
      <c r="V87" s="3">
        <f>SUM(Table2[[#This Row],[Occupational Therapist Hours]:[OT Aide Hours]])/Table2[[#This Row],[MDS Census]]</f>
        <v>0.14609690444145357</v>
      </c>
      <c r="W87" s="3">
        <v>6.3305555555555557</v>
      </c>
      <c r="X87" s="3">
        <v>9.6694444444444443</v>
      </c>
      <c r="Y87" s="3">
        <v>0</v>
      </c>
      <c r="Z87" s="3">
        <f>SUM(Table2[[#This Row],[Physical Therapist (PT) Hours]:[PT Aide Hours]])/Table2[[#This Row],[MDS Census]]</f>
        <v>0.19380888290713325</v>
      </c>
      <c r="AA87" s="3">
        <v>0</v>
      </c>
      <c r="AB87" s="3">
        <v>0</v>
      </c>
      <c r="AC87" s="3">
        <v>0</v>
      </c>
      <c r="AD87" s="3">
        <v>0</v>
      </c>
      <c r="AE87" s="3">
        <v>0</v>
      </c>
      <c r="AF87" s="3">
        <v>0</v>
      </c>
      <c r="AG87" s="3">
        <v>0.86111111111111116</v>
      </c>
      <c r="AH87" s="1" t="s">
        <v>85</v>
      </c>
      <c r="AI87" s="17">
        <v>1</v>
      </c>
      <c r="AJ87" s="1"/>
    </row>
    <row r="88" spans="1:36" x14ac:dyDescent="0.2">
      <c r="A88" s="1" t="s">
        <v>208</v>
      </c>
      <c r="B88" s="1" t="s">
        <v>295</v>
      </c>
      <c r="C88" s="1" t="s">
        <v>481</v>
      </c>
      <c r="D88" s="1" t="s">
        <v>518</v>
      </c>
      <c r="E88" s="3">
        <v>71.233333333333334</v>
      </c>
      <c r="F88" s="3">
        <v>7.4111111111111114</v>
      </c>
      <c r="G88" s="3">
        <v>2.0222222222222221</v>
      </c>
      <c r="H88" s="3">
        <v>0.5</v>
      </c>
      <c r="I88" s="3">
        <v>3.2</v>
      </c>
      <c r="J88" s="3">
        <v>9.0444444444444443</v>
      </c>
      <c r="K88" s="3">
        <v>4.916666666666667</v>
      </c>
      <c r="L88" s="3">
        <v>2.0777777777777779</v>
      </c>
      <c r="M88" s="3">
        <v>4.5777777777777775</v>
      </c>
      <c r="N88" s="3">
        <v>0</v>
      </c>
      <c r="O88" s="3">
        <f>SUM(Table2[[#This Row],[Qualified Social Work Staff Hours]:[Other Social Work Staff Hours]])/Table2[[#This Row],[MDS Census]]</f>
        <v>6.4264545312743712E-2</v>
      </c>
      <c r="P88" s="3">
        <v>1.8666666666666667</v>
      </c>
      <c r="Q88" s="3">
        <v>4.333333333333333</v>
      </c>
      <c r="R88" s="3">
        <f>SUM(Table2[[#This Row],[Qualified Activities Professional Hours]:[Other Activities Professional Hours]])/Table2[[#This Row],[MDS Census]]</f>
        <v>8.7037903603182018E-2</v>
      </c>
      <c r="S88" s="3">
        <v>16.777777777777779</v>
      </c>
      <c r="T88" s="3">
        <v>5.5555555555555554</v>
      </c>
      <c r="U88" s="3">
        <v>0</v>
      </c>
      <c r="V88" s="3">
        <f>SUM(Table2[[#This Row],[Occupational Therapist Hours]:[OT Aide Hours]])/Table2[[#This Row],[MDS Census]]</f>
        <v>0.31352363125877403</v>
      </c>
      <c r="W88" s="3">
        <v>21.344444444444445</v>
      </c>
      <c r="X88" s="3">
        <v>5.666666666666667</v>
      </c>
      <c r="Y88" s="3">
        <v>4.7277777777777779</v>
      </c>
      <c r="Z88" s="3">
        <f>SUM(Table2[[#This Row],[Physical Therapist (PT) Hours]:[PT Aide Hours]])/Table2[[#This Row],[MDS Census]]</f>
        <v>0.4455623147714865</v>
      </c>
      <c r="AA88" s="3">
        <v>0</v>
      </c>
      <c r="AB88" s="3">
        <v>5.5333333333333332</v>
      </c>
      <c r="AC88" s="3">
        <v>0</v>
      </c>
      <c r="AD88" s="3">
        <v>0</v>
      </c>
      <c r="AE88" s="3">
        <v>0</v>
      </c>
      <c r="AF88" s="3">
        <v>4.4444444444444446E-2</v>
      </c>
      <c r="AG88" s="3">
        <v>4.95</v>
      </c>
      <c r="AH88" s="1" t="s">
        <v>86</v>
      </c>
      <c r="AI88" s="17">
        <v>1</v>
      </c>
      <c r="AJ88" s="1"/>
    </row>
    <row r="89" spans="1:36" x14ac:dyDescent="0.2">
      <c r="A89" s="1" t="s">
        <v>208</v>
      </c>
      <c r="B89" s="1" t="s">
        <v>296</v>
      </c>
      <c r="C89" s="1" t="s">
        <v>441</v>
      </c>
      <c r="D89" s="1" t="s">
        <v>517</v>
      </c>
      <c r="E89" s="3">
        <v>115.27777777777777</v>
      </c>
      <c r="F89" s="3">
        <v>5.2</v>
      </c>
      <c r="G89" s="3">
        <v>0.66111111111111109</v>
      </c>
      <c r="H89" s="3">
        <v>0.45</v>
      </c>
      <c r="I89" s="3">
        <v>3.0388888888888888</v>
      </c>
      <c r="J89" s="3">
        <v>0</v>
      </c>
      <c r="K89" s="3">
        <v>2.9472222222222224</v>
      </c>
      <c r="L89" s="3">
        <v>3.2</v>
      </c>
      <c r="M89" s="3">
        <v>0</v>
      </c>
      <c r="N89" s="3">
        <v>0</v>
      </c>
      <c r="O89" s="3">
        <f>SUM(Table2[[#This Row],[Qualified Social Work Staff Hours]:[Other Social Work Staff Hours]])/Table2[[#This Row],[MDS Census]]</f>
        <v>0</v>
      </c>
      <c r="P89" s="3">
        <v>0</v>
      </c>
      <c r="Q89" s="3">
        <v>0</v>
      </c>
      <c r="R89" s="3">
        <f>SUM(Table2[[#This Row],[Qualified Activities Professional Hours]:[Other Activities Professional Hours]])/Table2[[#This Row],[MDS Census]]</f>
        <v>0</v>
      </c>
      <c r="S89" s="3">
        <v>1.9333333333333333</v>
      </c>
      <c r="T89" s="3">
        <v>9.4</v>
      </c>
      <c r="U89" s="3">
        <v>0</v>
      </c>
      <c r="V89" s="3">
        <f>SUM(Table2[[#This Row],[Occupational Therapist Hours]:[OT Aide Hours]])/Table2[[#This Row],[MDS Census]]</f>
        <v>9.8313253012048199E-2</v>
      </c>
      <c r="W89" s="3">
        <v>7.2138888888888886</v>
      </c>
      <c r="X89" s="3">
        <v>2.9555555555555557</v>
      </c>
      <c r="Y89" s="3">
        <v>0</v>
      </c>
      <c r="Z89" s="3">
        <f>SUM(Table2[[#This Row],[Physical Therapist (PT) Hours]:[PT Aide Hours]])/Table2[[#This Row],[MDS Census]]</f>
        <v>8.8216867469879515E-2</v>
      </c>
      <c r="AA89" s="3">
        <v>1.5333333333333334</v>
      </c>
      <c r="AB89" s="3">
        <v>0</v>
      </c>
      <c r="AC89" s="3">
        <v>0</v>
      </c>
      <c r="AD89" s="3">
        <v>0</v>
      </c>
      <c r="AE89" s="3">
        <v>0</v>
      </c>
      <c r="AF89" s="3">
        <v>0.32222222222222224</v>
      </c>
      <c r="AG89" s="3">
        <v>0</v>
      </c>
      <c r="AH89" s="1" t="s">
        <v>87</v>
      </c>
      <c r="AI89" s="17">
        <v>1</v>
      </c>
      <c r="AJ89" s="1"/>
    </row>
    <row r="90" spans="1:36" x14ac:dyDescent="0.2">
      <c r="A90" s="1" t="s">
        <v>208</v>
      </c>
      <c r="B90" s="1" t="s">
        <v>297</v>
      </c>
      <c r="C90" s="1" t="s">
        <v>425</v>
      </c>
      <c r="D90" s="1" t="s">
        <v>517</v>
      </c>
      <c r="E90" s="3">
        <v>105.54444444444445</v>
      </c>
      <c r="F90" s="3">
        <v>5.5111111111111111</v>
      </c>
      <c r="G90" s="3">
        <v>0.7</v>
      </c>
      <c r="H90" s="3">
        <v>0.5003333333333333</v>
      </c>
      <c r="I90" s="3">
        <v>2.0583333333333331</v>
      </c>
      <c r="J90" s="3">
        <v>0</v>
      </c>
      <c r="K90" s="3">
        <v>0</v>
      </c>
      <c r="L90" s="3">
        <v>2.0008888888888894</v>
      </c>
      <c r="M90" s="3">
        <v>7.5226666666666659</v>
      </c>
      <c r="N90" s="3">
        <v>0</v>
      </c>
      <c r="O90" s="3">
        <f>SUM(Table2[[#This Row],[Qualified Social Work Staff Hours]:[Other Social Work Staff Hours]])/Table2[[#This Row],[MDS Census]]</f>
        <v>7.1274871039056734E-2</v>
      </c>
      <c r="P90" s="3">
        <v>0</v>
      </c>
      <c r="Q90" s="3">
        <v>10.625777777777778</v>
      </c>
      <c r="R90" s="3">
        <f>SUM(Table2[[#This Row],[Qualified Activities Professional Hours]:[Other Activities Professional Hours]])/Table2[[#This Row],[MDS Census]]</f>
        <v>0.10067586061690703</v>
      </c>
      <c r="S90" s="3">
        <v>3.6217777777777775</v>
      </c>
      <c r="T90" s="3">
        <v>4.0474444444444453</v>
      </c>
      <c r="U90" s="3">
        <v>0</v>
      </c>
      <c r="V90" s="3">
        <f>SUM(Table2[[#This Row],[Occupational Therapist Hours]:[OT Aide Hours]])/Table2[[#This Row],[MDS Census]]</f>
        <v>7.2663438256658594E-2</v>
      </c>
      <c r="W90" s="3">
        <v>4.7061111111111105</v>
      </c>
      <c r="X90" s="3">
        <v>4.0315555555555553</v>
      </c>
      <c r="Y90" s="3">
        <v>0</v>
      </c>
      <c r="Z90" s="3">
        <f>SUM(Table2[[#This Row],[Physical Therapist (PT) Hours]:[PT Aide Hours]])/Table2[[#This Row],[MDS Census]]</f>
        <v>8.2786609116749121E-2</v>
      </c>
      <c r="AA90" s="3">
        <v>0</v>
      </c>
      <c r="AB90" s="3">
        <v>3.4191111111111114</v>
      </c>
      <c r="AC90" s="3">
        <v>0</v>
      </c>
      <c r="AD90" s="3">
        <v>0</v>
      </c>
      <c r="AE90" s="3">
        <v>0</v>
      </c>
      <c r="AF90" s="3">
        <v>7.1888888888888891E-2</v>
      </c>
      <c r="AG90" s="3">
        <v>0</v>
      </c>
      <c r="AH90" s="1" t="s">
        <v>88</v>
      </c>
      <c r="AI90" s="17">
        <v>1</v>
      </c>
      <c r="AJ90" s="1"/>
    </row>
    <row r="91" spans="1:36" x14ac:dyDescent="0.2">
      <c r="A91" s="1" t="s">
        <v>208</v>
      </c>
      <c r="B91" s="1" t="s">
        <v>298</v>
      </c>
      <c r="C91" s="1" t="s">
        <v>482</v>
      </c>
      <c r="D91" s="1" t="s">
        <v>516</v>
      </c>
      <c r="E91" s="3">
        <v>40.12222222222222</v>
      </c>
      <c r="F91" s="3">
        <v>4</v>
      </c>
      <c r="G91" s="3">
        <v>0.24444444444444444</v>
      </c>
      <c r="H91" s="3">
        <v>0</v>
      </c>
      <c r="I91" s="3">
        <v>2.3111111111111109</v>
      </c>
      <c r="J91" s="3">
        <v>0</v>
      </c>
      <c r="K91" s="3">
        <v>2.3333333333333335</v>
      </c>
      <c r="L91" s="3">
        <v>2.3111111111111114E-2</v>
      </c>
      <c r="M91" s="3">
        <v>5.6888888888888891</v>
      </c>
      <c r="N91" s="3">
        <v>0</v>
      </c>
      <c r="O91" s="3">
        <f>SUM(Table2[[#This Row],[Qualified Social Work Staff Hours]:[Other Social Work Staff Hours]])/Table2[[#This Row],[MDS Census]]</f>
        <v>0.14178897812240379</v>
      </c>
      <c r="P91" s="3">
        <v>3.2</v>
      </c>
      <c r="Q91" s="3">
        <v>0</v>
      </c>
      <c r="R91" s="3">
        <f>SUM(Table2[[#This Row],[Qualified Activities Professional Hours]:[Other Activities Professional Hours]])/Table2[[#This Row],[MDS Census]]</f>
        <v>7.9756300193852131E-2</v>
      </c>
      <c r="S91" s="3">
        <v>2.5215555555555551</v>
      </c>
      <c r="T91" s="3">
        <v>1.0337777777777777</v>
      </c>
      <c r="U91" s="3">
        <v>0</v>
      </c>
      <c r="V91" s="3">
        <f>SUM(Table2[[#This Row],[Occupational Therapist Hours]:[OT Aide Hours]])/Table2[[#This Row],[MDS Census]]</f>
        <v>8.8612572694544436E-2</v>
      </c>
      <c r="W91" s="3">
        <v>4.4546666666666681</v>
      </c>
      <c r="X91" s="3">
        <v>0</v>
      </c>
      <c r="Y91" s="3">
        <v>0</v>
      </c>
      <c r="Z91" s="3">
        <f>SUM(Table2[[#This Row],[Physical Therapist (PT) Hours]:[PT Aide Hours]])/Table2[[#This Row],[MDS Census]]</f>
        <v>0.11102741622819168</v>
      </c>
      <c r="AA91" s="3">
        <v>0</v>
      </c>
      <c r="AB91" s="3">
        <v>0</v>
      </c>
      <c r="AC91" s="3">
        <v>0</v>
      </c>
      <c r="AD91" s="3">
        <v>0</v>
      </c>
      <c r="AE91" s="3">
        <v>0</v>
      </c>
      <c r="AF91" s="3">
        <v>0</v>
      </c>
      <c r="AG91" s="3">
        <v>0</v>
      </c>
      <c r="AH91" s="1" t="s">
        <v>89</v>
      </c>
      <c r="AI91" s="17">
        <v>1</v>
      </c>
      <c r="AJ91" s="1"/>
    </row>
    <row r="92" spans="1:36" x14ac:dyDescent="0.2">
      <c r="A92" s="1" t="s">
        <v>208</v>
      </c>
      <c r="B92" s="1" t="s">
        <v>299</v>
      </c>
      <c r="C92" s="1" t="s">
        <v>483</v>
      </c>
      <c r="D92" s="1" t="s">
        <v>518</v>
      </c>
      <c r="E92" s="3">
        <v>29.977777777777778</v>
      </c>
      <c r="F92" s="3">
        <v>4.8888888888888893</v>
      </c>
      <c r="G92" s="3">
        <v>0.23333333333333334</v>
      </c>
      <c r="H92" s="3">
        <v>0</v>
      </c>
      <c r="I92" s="3">
        <v>2.326888888888889</v>
      </c>
      <c r="J92" s="3">
        <v>0</v>
      </c>
      <c r="K92" s="3">
        <v>0</v>
      </c>
      <c r="L92" s="3">
        <v>0.30277777777777776</v>
      </c>
      <c r="M92" s="3">
        <v>5.5444444444444443</v>
      </c>
      <c r="N92" s="3">
        <v>0</v>
      </c>
      <c r="O92" s="3">
        <f>SUM(Table2[[#This Row],[Qualified Social Work Staff Hours]:[Other Social Work Staff Hours]])/Table2[[#This Row],[MDS Census]]</f>
        <v>0.1849518161601186</v>
      </c>
      <c r="P92" s="3">
        <v>0</v>
      </c>
      <c r="Q92" s="3">
        <v>0</v>
      </c>
      <c r="R92" s="3">
        <f>SUM(Table2[[#This Row],[Qualified Activities Professional Hours]:[Other Activities Professional Hours]])/Table2[[#This Row],[MDS Census]]</f>
        <v>0</v>
      </c>
      <c r="S92" s="3">
        <v>1.9083333333333334</v>
      </c>
      <c r="T92" s="3">
        <v>2.2333333333333334</v>
      </c>
      <c r="U92" s="3">
        <v>0</v>
      </c>
      <c r="V92" s="3">
        <f>SUM(Table2[[#This Row],[Occupational Therapist Hours]:[OT Aide Hours]])/Table2[[#This Row],[MDS Census]]</f>
        <v>0.13815789473684209</v>
      </c>
      <c r="W92" s="3">
        <v>5.5444444444444443</v>
      </c>
      <c r="X92" s="3">
        <v>2.9249999999999998</v>
      </c>
      <c r="Y92" s="3">
        <v>0</v>
      </c>
      <c r="Z92" s="3">
        <f>SUM(Table2[[#This Row],[Physical Therapist (PT) Hours]:[PT Aide Hours]])/Table2[[#This Row],[MDS Census]]</f>
        <v>0.28252409191994071</v>
      </c>
      <c r="AA92" s="3">
        <v>0</v>
      </c>
      <c r="AB92" s="3">
        <v>5.3455555555555554</v>
      </c>
      <c r="AC92" s="3">
        <v>0</v>
      </c>
      <c r="AD92" s="3">
        <v>0</v>
      </c>
      <c r="AE92" s="3">
        <v>0</v>
      </c>
      <c r="AF92" s="3">
        <v>0</v>
      </c>
      <c r="AG92" s="3">
        <v>0</v>
      </c>
      <c r="AH92" s="1" t="s">
        <v>90</v>
      </c>
      <c r="AI92" s="17">
        <v>1</v>
      </c>
      <c r="AJ92" s="1"/>
    </row>
    <row r="93" spans="1:36" x14ac:dyDescent="0.2">
      <c r="A93" s="1" t="s">
        <v>208</v>
      </c>
      <c r="B93" s="1" t="s">
        <v>300</v>
      </c>
      <c r="C93" s="1" t="s">
        <v>484</v>
      </c>
      <c r="D93" s="1" t="s">
        <v>517</v>
      </c>
      <c r="E93" s="3">
        <v>130.80000000000001</v>
      </c>
      <c r="F93" s="3">
        <v>5.7777777777777777</v>
      </c>
      <c r="G93" s="3">
        <v>0.22222222222222221</v>
      </c>
      <c r="H93" s="3">
        <v>0</v>
      </c>
      <c r="I93" s="3">
        <v>0</v>
      </c>
      <c r="J93" s="3">
        <v>0</v>
      </c>
      <c r="K93" s="3">
        <v>9.0833333333333339</v>
      </c>
      <c r="L93" s="3">
        <v>2.5794444444444444</v>
      </c>
      <c r="M93" s="3">
        <v>7.0222222222222221</v>
      </c>
      <c r="N93" s="3">
        <v>0.62222222222222223</v>
      </c>
      <c r="O93" s="3">
        <f>SUM(Table2[[#This Row],[Qualified Social Work Staff Hours]:[Other Social Work Staff Hours]])/Table2[[#This Row],[MDS Census]]</f>
        <v>5.8443764865783204E-2</v>
      </c>
      <c r="P93" s="3">
        <v>5.2444444444444445</v>
      </c>
      <c r="Q93" s="3">
        <v>10</v>
      </c>
      <c r="R93" s="3">
        <f>SUM(Table2[[#This Row],[Qualified Activities Professional Hours]:[Other Activities Professional Hours]])/Table2[[#This Row],[MDS Census]]</f>
        <v>0.11654774040095139</v>
      </c>
      <c r="S93" s="3">
        <v>4.8927777777777797</v>
      </c>
      <c r="T93" s="3">
        <v>10.322222222222221</v>
      </c>
      <c r="U93" s="3">
        <v>0</v>
      </c>
      <c r="V93" s="3">
        <f>SUM(Table2[[#This Row],[Occupational Therapist Hours]:[OT Aide Hours]])/Table2[[#This Row],[MDS Census]]</f>
        <v>0.11632262996941894</v>
      </c>
      <c r="W93" s="3">
        <v>4.1273333333333335</v>
      </c>
      <c r="X93" s="3">
        <v>5.8076666666666661</v>
      </c>
      <c r="Y93" s="3">
        <v>0</v>
      </c>
      <c r="Z93" s="3">
        <f>SUM(Table2[[#This Row],[Physical Therapist (PT) Hours]:[PT Aide Hours]])/Table2[[#This Row],[MDS Census]]</f>
        <v>7.5955657492354722E-2</v>
      </c>
      <c r="AA93" s="3">
        <v>0</v>
      </c>
      <c r="AB93" s="3">
        <v>0</v>
      </c>
      <c r="AC93" s="3">
        <v>0</v>
      </c>
      <c r="AD93" s="3">
        <v>0</v>
      </c>
      <c r="AE93" s="3">
        <v>0</v>
      </c>
      <c r="AF93" s="3">
        <v>0</v>
      </c>
      <c r="AG93" s="3">
        <v>1.038888888888889</v>
      </c>
      <c r="AH93" s="1" t="s">
        <v>91</v>
      </c>
      <c r="AI93" s="17">
        <v>1</v>
      </c>
      <c r="AJ93" s="1"/>
    </row>
    <row r="94" spans="1:36" x14ac:dyDescent="0.2">
      <c r="A94" s="1" t="s">
        <v>208</v>
      </c>
      <c r="B94" s="1" t="s">
        <v>301</v>
      </c>
      <c r="C94" s="1" t="s">
        <v>479</v>
      </c>
      <c r="D94" s="1" t="s">
        <v>521</v>
      </c>
      <c r="E94" s="3">
        <v>101.35555555555555</v>
      </c>
      <c r="F94" s="3">
        <v>5.1555555555555559</v>
      </c>
      <c r="G94" s="3">
        <v>0.4</v>
      </c>
      <c r="H94" s="3">
        <v>0.42222222222222222</v>
      </c>
      <c r="I94" s="3">
        <v>2.2777777777777777</v>
      </c>
      <c r="J94" s="3">
        <v>0</v>
      </c>
      <c r="K94" s="3">
        <v>0</v>
      </c>
      <c r="L94" s="3">
        <v>3.9472222222222224</v>
      </c>
      <c r="M94" s="3">
        <v>10.444444444444445</v>
      </c>
      <c r="N94" s="3">
        <v>0</v>
      </c>
      <c r="O94" s="3">
        <f>SUM(Table2[[#This Row],[Qualified Social Work Staff Hours]:[Other Social Work Staff Hours]])/Table2[[#This Row],[MDS Census]]</f>
        <v>0.10304757728568296</v>
      </c>
      <c r="P94" s="3">
        <v>8.9388888888888882</v>
      </c>
      <c r="Q94" s="3">
        <v>10.516666666666667</v>
      </c>
      <c r="R94" s="3">
        <f>SUM(Table2[[#This Row],[Qualified Activities Professional Hours]:[Other Activities Professional Hours]])/Table2[[#This Row],[MDS Census]]</f>
        <v>0.19195351896513924</v>
      </c>
      <c r="S94" s="3">
        <v>7.4027777777777777</v>
      </c>
      <c r="T94" s="3">
        <v>9.1916666666666664</v>
      </c>
      <c r="U94" s="3">
        <v>0</v>
      </c>
      <c r="V94" s="3">
        <f>SUM(Table2[[#This Row],[Occupational Therapist Hours]:[OT Aide Hours]])/Table2[[#This Row],[MDS Census]]</f>
        <v>0.16372506029379522</v>
      </c>
      <c r="W94" s="3">
        <v>8.5861111111111104</v>
      </c>
      <c r="X94" s="3">
        <v>12.369444444444444</v>
      </c>
      <c r="Y94" s="3">
        <v>0</v>
      </c>
      <c r="Z94" s="3">
        <f>SUM(Table2[[#This Row],[Physical Therapist (PT) Hours]:[PT Aide Hours]])/Table2[[#This Row],[MDS Census]]</f>
        <v>0.2067529050646788</v>
      </c>
      <c r="AA94" s="3">
        <v>0</v>
      </c>
      <c r="AB94" s="3">
        <v>5.1555555555555559</v>
      </c>
      <c r="AC94" s="3">
        <v>0</v>
      </c>
      <c r="AD94" s="3">
        <v>0</v>
      </c>
      <c r="AE94" s="3">
        <v>0</v>
      </c>
      <c r="AF94" s="3">
        <v>0</v>
      </c>
      <c r="AG94" s="3">
        <v>0.46666666666666667</v>
      </c>
      <c r="AH94" s="1" t="s">
        <v>92</v>
      </c>
      <c r="AI94" s="17">
        <v>1</v>
      </c>
      <c r="AJ94" s="1"/>
    </row>
    <row r="95" spans="1:36" x14ac:dyDescent="0.2">
      <c r="A95" s="1" t="s">
        <v>208</v>
      </c>
      <c r="B95" s="1" t="s">
        <v>302</v>
      </c>
      <c r="C95" s="1" t="s">
        <v>466</v>
      </c>
      <c r="D95" s="1" t="s">
        <v>518</v>
      </c>
      <c r="E95" s="3">
        <v>42.43333333333333</v>
      </c>
      <c r="F95" s="3">
        <v>7.9194444444444443</v>
      </c>
      <c r="G95" s="3">
        <v>0.57777777777777772</v>
      </c>
      <c r="H95" s="3">
        <v>0.28444444444444444</v>
      </c>
      <c r="I95" s="3">
        <v>1.1333333333333333</v>
      </c>
      <c r="J95" s="3">
        <v>0</v>
      </c>
      <c r="K95" s="3">
        <v>0</v>
      </c>
      <c r="L95" s="3">
        <v>0.92477777777777781</v>
      </c>
      <c r="M95" s="3">
        <v>5.8083333333333336</v>
      </c>
      <c r="N95" s="3">
        <v>0</v>
      </c>
      <c r="O95" s="3">
        <f>SUM(Table2[[#This Row],[Qualified Social Work Staff Hours]:[Other Social Work Staff Hours]])/Table2[[#This Row],[MDS Census]]</f>
        <v>0.13688138256087984</v>
      </c>
      <c r="P95" s="3">
        <v>4.5555555555555554</v>
      </c>
      <c r="Q95" s="3">
        <v>0.4777777777777778</v>
      </c>
      <c r="R95" s="3">
        <f>SUM(Table2[[#This Row],[Qualified Activities Professional Hours]:[Other Activities Professional Hours]])/Table2[[#This Row],[MDS Census]]</f>
        <v>0.11861743912018853</v>
      </c>
      <c r="S95" s="3">
        <v>8.6716666666666651</v>
      </c>
      <c r="T95" s="3">
        <v>2.9111111111111112E-2</v>
      </c>
      <c r="U95" s="3">
        <v>0</v>
      </c>
      <c r="V95" s="3">
        <f>SUM(Table2[[#This Row],[Occupational Therapist Hours]:[OT Aide Hours]])/Table2[[#This Row],[MDS Census]]</f>
        <v>0.20504582351400891</v>
      </c>
      <c r="W95" s="3">
        <v>6.3972222222222213</v>
      </c>
      <c r="X95" s="3">
        <v>0.55766666666666675</v>
      </c>
      <c r="Y95" s="3">
        <v>0</v>
      </c>
      <c r="Z95" s="3">
        <f>SUM(Table2[[#This Row],[Physical Therapist (PT) Hours]:[PT Aide Hours]])/Table2[[#This Row],[MDS Census]]</f>
        <v>0.16390154490704373</v>
      </c>
      <c r="AA95" s="3">
        <v>0</v>
      </c>
      <c r="AB95" s="3">
        <v>0</v>
      </c>
      <c r="AC95" s="3">
        <v>0</v>
      </c>
      <c r="AD95" s="3">
        <v>0</v>
      </c>
      <c r="AE95" s="3">
        <v>0</v>
      </c>
      <c r="AF95" s="3">
        <v>0</v>
      </c>
      <c r="AG95" s="3">
        <v>0</v>
      </c>
      <c r="AH95" s="1" t="s">
        <v>93</v>
      </c>
      <c r="AI95" s="17">
        <v>1</v>
      </c>
      <c r="AJ95" s="1"/>
    </row>
    <row r="96" spans="1:36" x14ac:dyDescent="0.2">
      <c r="A96" s="1" t="s">
        <v>208</v>
      </c>
      <c r="B96" s="1" t="s">
        <v>303</v>
      </c>
      <c r="C96" s="1" t="s">
        <v>451</v>
      </c>
      <c r="D96" s="1" t="s">
        <v>517</v>
      </c>
      <c r="E96" s="3">
        <v>219.5888888888889</v>
      </c>
      <c r="F96" s="3">
        <v>20.9</v>
      </c>
      <c r="G96" s="3">
        <v>0.8</v>
      </c>
      <c r="H96" s="3">
        <v>0.73333333333333328</v>
      </c>
      <c r="I96" s="3">
        <v>10.208333333333334</v>
      </c>
      <c r="J96" s="3">
        <v>0</v>
      </c>
      <c r="K96" s="3">
        <v>7.4249999999999998</v>
      </c>
      <c r="L96" s="3">
        <v>10.826333333333334</v>
      </c>
      <c r="M96" s="3">
        <v>15.105555555555556</v>
      </c>
      <c r="N96" s="3">
        <v>0</v>
      </c>
      <c r="O96" s="3">
        <f>SUM(Table2[[#This Row],[Qualified Social Work Staff Hours]:[Other Social Work Staff Hours]])/Table2[[#This Row],[MDS Census]]</f>
        <v>6.8790163436725185E-2</v>
      </c>
      <c r="P96" s="3">
        <v>4.9611111111111112</v>
      </c>
      <c r="Q96" s="3">
        <v>2.1277777777777778</v>
      </c>
      <c r="R96" s="3">
        <f>SUM(Table2[[#This Row],[Qualified Activities Professional Hours]:[Other Activities Professional Hours]])/Table2[[#This Row],[MDS Census]]</f>
        <v>3.228254819612407E-2</v>
      </c>
      <c r="S96" s="3">
        <v>10.913222222222222</v>
      </c>
      <c r="T96" s="3">
        <v>13.553222222222226</v>
      </c>
      <c r="U96" s="3">
        <v>0</v>
      </c>
      <c r="V96" s="3">
        <f>SUM(Table2[[#This Row],[Occupational Therapist Hours]:[OT Aide Hours]])/Table2[[#This Row],[MDS Census]]</f>
        <v>0.11141931892931237</v>
      </c>
      <c r="W96" s="3">
        <v>10.833777777777778</v>
      </c>
      <c r="X96" s="3">
        <v>10.340888888888893</v>
      </c>
      <c r="Y96" s="3">
        <v>0</v>
      </c>
      <c r="Z96" s="3">
        <f>SUM(Table2[[#This Row],[Physical Therapist (PT) Hours]:[PT Aide Hours]])/Table2[[#This Row],[MDS Census]]</f>
        <v>9.6428679856297134E-2</v>
      </c>
      <c r="AA96" s="3">
        <v>0</v>
      </c>
      <c r="AB96" s="3">
        <v>18.891666666666666</v>
      </c>
      <c r="AC96" s="3">
        <v>0</v>
      </c>
      <c r="AD96" s="3">
        <v>0</v>
      </c>
      <c r="AE96" s="3">
        <v>0</v>
      </c>
      <c r="AF96" s="3">
        <v>4.8083333333333336</v>
      </c>
      <c r="AG96" s="3">
        <v>9.7222222222222224E-2</v>
      </c>
      <c r="AH96" s="1" t="s">
        <v>94</v>
      </c>
      <c r="AI96" s="17">
        <v>1</v>
      </c>
      <c r="AJ96" s="1"/>
    </row>
    <row r="97" spans="1:36" x14ac:dyDescent="0.2">
      <c r="A97" s="1" t="s">
        <v>208</v>
      </c>
      <c r="B97" s="1" t="s">
        <v>304</v>
      </c>
      <c r="C97" s="1" t="s">
        <v>484</v>
      </c>
      <c r="D97" s="1" t="s">
        <v>517</v>
      </c>
      <c r="E97" s="3">
        <v>79.733333333333334</v>
      </c>
      <c r="F97" s="3">
        <v>5.6888888888888891</v>
      </c>
      <c r="G97" s="3">
        <v>2.1777777777777776</v>
      </c>
      <c r="H97" s="3">
        <v>5.3055555555555554</v>
      </c>
      <c r="I97" s="3">
        <v>6.5750000000000002</v>
      </c>
      <c r="J97" s="3">
        <v>0</v>
      </c>
      <c r="K97" s="3">
        <v>4.0888888888888886</v>
      </c>
      <c r="L97" s="3">
        <v>3.1722222222222221</v>
      </c>
      <c r="M97" s="3">
        <v>10.052777777777777</v>
      </c>
      <c r="N97" s="3">
        <v>0</v>
      </c>
      <c r="O97" s="3">
        <f>SUM(Table2[[#This Row],[Qualified Social Work Staff Hours]:[Other Social Work Staff Hours]])/Table2[[#This Row],[MDS Census]]</f>
        <v>0.12607998885172797</v>
      </c>
      <c r="P97" s="3">
        <v>4.9777777777777779</v>
      </c>
      <c r="Q97" s="3">
        <v>38.733333333333334</v>
      </c>
      <c r="R97" s="3">
        <f>SUM(Table2[[#This Row],[Qualified Activities Professional Hours]:[Other Activities Professional Hours]])/Table2[[#This Row],[MDS Census]]</f>
        <v>0.54821627647714599</v>
      </c>
      <c r="S97" s="3">
        <v>10.036111111111111</v>
      </c>
      <c r="T97" s="3">
        <v>11.230555555555556</v>
      </c>
      <c r="U97" s="3">
        <v>0</v>
      </c>
      <c r="V97" s="3">
        <f>SUM(Table2[[#This Row],[Occupational Therapist Hours]:[OT Aide Hours]])/Table2[[#This Row],[MDS Census]]</f>
        <v>0.26672240802675584</v>
      </c>
      <c r="W97" s="3">
        <v>23.125</v>
      </c>
      <c r="X97" s="3">
        <v>6.822222222222222</v>
      </c>
      <c r="Y97" s="3">
        <v>0</v>
      </c>
      <c r="Z97" s="3">
        <f>SUM(Table2[[#This Row],[Physical Therapist (PT) Hours]:[PT Aide Hours]])/Table2[[#This Row],[MDS Census]]</f>
        <v>0.37559225195094759</v>
      </c>
      <c r="AA97" s="3">
        <v>0</v>
      </c>
      <c r="AB97" s="3">
        <v>11.063888888888888</v>
      </c>
      <c r="AC97" s="3">
        <v>0</v>
      </c>
      <c r="AD97" s="3">
        <v>0</v>
      </c>
      <c r="AE97" s="3">
        <v>0</v>
      </c>
      <c r="AF97" s="3">
        <v>0</v>
      </c>
      <c r="AG97" s="3">
        <v>0</v>
      </c>
      <c r="AH97" s="1" t="s">
        <v>95</v>
      </c>
      <c r="AI97" s="17">
        <v>1</v>
      </c>
      <c r="AJ97" s="1"/>
    </row>
    <row r="98" spans="1:36" x14ac:dyDescent="0.2">
      <c r="A98" s="1" t="s">
        <v>208</v>
      </c>
      <c r="B98" s="1" t="s">
        <v>305</v>
      </c>
      <c r="C98" s="1" t="s">
        <v>485</v>
      </c>
      <c r="D98" s="1" t="s">
        <v>518</v>
      </c>
      <c r="E98" s="3">
        <v>74.311111111111117</v>
      </c>
      <c r="F98" s="3">
        <v>5.7388888888888889</v>
      </c>
      <c r="G98" s="3">
        <v>0.58888888888888891</v>
      </c>
      <c r="H98" s="3">
        <v>0.26666666666666666</v>
      </c>
      <c r="I98" s="3">
        <v>1.288888888888889</v>
      </c>
      <c r="J98" s="3">
        <v>0</v>
      </c>
      <c r="K98" s="3">
        <v>4.2444444444444445</v>
      </c>
      <c r="L98" s="3">
        <v>1.3777777777777778</v>
      </c>
      <c r="M98" s="3">
        <v>5.4111111111111114</v>
      </c>
      <c r="N98" s="3">
        <v>0</v>
      </c>
      <c r="O98" s="3">
        <f>SUM(Table2[[#This Row],[Qualified Social Work Staff Hours]:[Other Social Work Staff Hours]])/Table2[[#This Row],[MDS Census]]</f>
        <v>7.2816985645933016E-2</v>
      </c>
      <c r="P98" s="3">
        <v>0</v>
      </c>
      <c r="Q98" s="3">
        <v>0</v>
      </c>
      <c r="R98" s="3">
        <f>SUM(Table2[[#This Row],[Qualified Activities Professional Hours]:[Other Activities Professional Hours]])/Table2[[#This Row],[MDS Census]]</f>
        <v>0</v>
      </c>
      <c r="S98" s="3">
        <v>11.05</v>
      </c>
      <c r="T98" s="3">
        <v>0</v>
      </c>
      <c r="U98" s="3">
        <v>0</v>
      </c>
      <c r="V98" s="3">
        <f>SUM(Table2[[#This Row],[Occupational Therapist Hours]:[OT Aide Hours]])/Table2[[#This Row],[MDS Census]]</f>
        <v>0.14869916267942584</v>
      </c>
      <c r="W98" s="3">
        <v>13.558333333333334</v>
      </c>
      <c r="X98" s="3">
        <v>0</v>
      </c>
      <c r="Y98" s="3">
        <v>0</v>
      </c>
      <c r="Z98" s="3">
        <f>SUM(Table2[[#This Row],[Physical Therapist (PT) Hours]:[PT Aide Hours]])/Table2[[#This Row],[MDS Census]]</f>
        <v>0.18245364832535885</v>
      </c>
      <c r="AA98" s="3">
        <v>1.3444444444444446</v>
      </c>
      <c r="AB98" s="3">
        <v>9.8888888888888893</v>
      </c>
      <c r="AC98" s="3">
        <v>0</v>
      </c>
      <c r="AD98" s="3">
        <v>0</v>
      </c>
      <c r="AE98" s="3">
        <v>0</v>
      </c>
      <c r="AF98" s="3">
        <v>0</v>
      </c>
      <c r="AG98" s="3">
        <v>0</v>
      </c>
      <c r="AH98" s="1" t="s">
        <v>96</v>
      </c>
      <c r="AI98" s="17">
        <v>1</v>
      </c>
      <c r="AJ98" s="1"/>
    </row>
    <row r="99" spans="1:36" x14ac:dyDescent="0.2">
      <c r="A99" s="1" t="s">
        <v>208</v>
      </c>
      <c r="B99" s="1" t="s">
        <v>306</v>
      </c>
      <c r="C99" s="1" t="s">
        <v>453</v>
      </c>
      <c r="D99" s="1" t="s">
        <v>518</v>
      </c>
      <c r="E99" s="3">
        <v>68.37777777777778</v>
      </c>
      <c r="F99" s="3">
        <v>24.380555555555556</v>
      </c>
      <c r="G99" s="3">
        <v>0.8833333333333333</v>
      </c>
      <c r="H99" s="3">
        <v>0.29444444444444445</v>
      </c>
      <c r="I99" s="3">
        <v>0.76388888888888884</v>
      </c>
      <c r="J99" s="3">
        <v>0</v>
      </c>
      <c r="K99" s="3">
        <v>1.3722222222222222</v>
      </c>
      <c r="L99" s="3">
        <v>2.011222222222222</v>
      </c>
      <c r="M99" s="3">
        <v>4.1955555555555524</v>
      </c>
      <c r="N99" s="3">
        <v>0</v>
      </c>
      <c r="O99" s="3">
        <f>SUM(Table2[[#This Row],[Qualified Social Work Staff Hours]:[Other Social Work Staff Hours]])/Table2[[#This Row],[MDS Census]]</f>
        <v>6.1358466038348991E-2</v>
      </c>
      <c r="P99" s="3">
        <v>0</v>
      </c>
      <c r="Q99" s="3">
        <v>5.6527777777777777</v>
      </c>
      <c r="R99" s="3">
        <f>SUM(Table2[[#This Row],[Qualified Activities Professional Hours]:[Other Activities Professional Hours]])/Table2[[#This Row],[MDS Census]]</f>
        <v>8.2669808254793628E-2</v>
      </c>
      <c r="S99" s="3">
        <v>7.5067777777777795</v>
      </c>
      <c r="T99" s="3">
        <v>0.34355555555555556</v>
      </c>
      <c r="U99" s="3">
        <v>0</v>
      </c>
      <c r="V99" s="3">
        <f>SUM(Table2[[#This Row],[Occupational Therapist Hours]:[OT Aide Hours]])/Table2[[#This Row],[MDS Census]]</f>
        <v>0.11480825479363019</v>
      </c>
      <c r="W99" s="3">
        <v>3.5146666666666659</v>
      </c>
      <c r="X99" s="3">
        <v>0.21322222222222223</v>
      </c>
      <c r="Y99" s="3">
        <v>0</v>
      </c>
      <c r="Z99" s="3">
        <f>SUM(Table2[[#This Row],[Physical Therapist (PT) Hours]:[PT Aide Hours]])/Table2[[#This Row],[MDS Census]]</f>
        <v>5.4519012024699373E-2</v>
      </c>
      <c r="AA99" s="3">
        <v>0.58333333333333337</v>
      </c>
      <c r="AB99" s="3">
        <v>11.95</v>
      </c>
      <c r="AC99" s="3">
        <v>0</v>
      </c>
      <c r="AD99" s="3">
        <v>63.416666666666664</v>
      </c>
      <c r="AE99" s="3">
        <v>0</v>
      </c>
      <c r="AF99" s="3">
        <v>0</v>
      </c>
      <c r="AG99" s="3">
        <v>0</v>
      </c>
      <c r="AH99" s="1" t="s">
        <v>97</v>
      </c>
      <c r="AI99" s="17">
        <v>1</v>
      </c>
      <c r="AJ99" s="1"/>
    </row>
    <row r="100" spans="1:36" x14ac:dyDescent="0.2">
      <c r="A100" s="1" t="s">
        <v>208</v>
      </c>
      <c r="B100" s="1" t="s">
        <v>307</v>
      </c>
      <c r="C100" s="1" t="s">
        <v>486</v>
      </c>
      <c r="D100" s="1" t="s">
        <v>518</v>
      </c>
      <c r="E100" s="3">
        <v>128.64444444444445</v>
      </c>
      <c r="F100" s="3">
        <v>5.25</v>
      </c>
      <c r="G100" s="3">
        <v>0</v>
      </c>
      <c r="H100" s="3">
        <v>0</v>
      </c>
      <c r="I100" s="3">
        <v>4.166666666666667</v>
      </c>
      <c r="J100" s="3">
        <v>0</v>
      </c>
      <c r="K100" s="3">
        <v>0</v>
      </c>
      <c r="L100" s="3">
        <v>4.0333333333333332</v>
      </c>
      <c r="M100" s="3">
        <v>10.141888888888886</v>
      </c>
      <c r="N100" s="3">
        <v>0</v>
      </c>
      <c r="O100" s="3">
        <f>SUM(Table2[[#This Row],[Qualified Social Work Staff Hours]:[Other Social Work Staff Hours]])/Table2[[#This Row],[MDS Census]]</f>
        <v>7.8836586629815145E-2</v>
      </c>
      <c r="P100" s="3">
        <v>0</v>
      </c>
      <c r="Q100" s="3">
        <v>0</v>
      </c>
      <c r="R100" s="3">
        <f>SUM(Table2[[#This Row],[Qualified Activities Professional Hours]:[Other Activities Professional Hours]])/Table2[[#This Row],[MDS Census]]</f>
        <v>0</v>
      </c>
      <c r="S100" s="3">
        <v>11.302777777777777</v>
      </c>
      <c r="T100" s="3">
        <v>17.569444444444443</v>
      </c>
      <c r="U100" s="3">
        <v>0</v>
      </c>
      <c r="V100" s="3">
        <f>SUM(Table2[[#This Row],[Occupational Therapist Hours]:[OT Aide Hours]])/Table2[[#This Row],[MDS Census]]</f>
        <v>0.2244342718949732</v>
      </c>
      <c r="W100" s="3">
        <v>12.41388888888889</v>
      </c>
      <c r="X100" s="3">
        <v>15.241666666666667</v>
      </c>
      <c r="Y100" s="3">
        <v>0</v>
      </c>
      <c r="Z100" s="3">
        <f>SUM(Table2[[#This Row],[Physical Therapist (PT) Hours]:[PT Aide Hours]])/Table2[[#This Row],[MDS Census]]</f>
        <v>0.2149766799101745</v>
      </c>
      <c r="AA100" s="3">
        <v>0</v>
      </c>
      <c r="AB100" s="3">
        <v>31.280666666666658</v>
      </c>
      <c r="AC100" s="3">
        <v>0</v>
      </c>
      <c r="AD100" s="3">
        <v>0</v>
      </c>
      <c r="AE100" s="3">
        <v>0</v>
      </c>
      <c r="AF100" s="3">
        <v>3.3055555555555554</v>
      </c>
      <c r="AG100" s="3">
        <v>0</v>
      </c>
      <c r="AH100" s="1" t="s">
        <v>98</v>
      </c>
      <c r="AI100" s="17">
        <v>1</v>
      </c>
      <c r="AJ100" s="1"/>
    </row>
    <row r="101" spans="1:36" x14ac:dyDescent="0.2">
      <c r="A101" s="1" t="s">
        <v>208</v>
      </c>
      <c r="B101" s="1" t="s">
        <v>308</v>
      </c>
      <c r="C101" s="1" t="s">
        <v>419</v>
      </c>
      <c r="D101" s="1" t="s">
        <v>517</v>
      </c>
      <c r="E101" s="3">
        <v>193.75555555555556</v>
      </c>
      <c r="F101" s="3">
        <v>5.1555555555555559</v>
      </c>
      <c r="G101" s="3">
        <v>0.61111111111111116</v>
      </c>
      <c r="H101" s="3">
        <v>0.6263333333333333</v>
      </c>
      <c r="I101" s="3">
        <v>0</v>
      </c>
      <c r="J101" s="3">
        <v>0</v>
      </c>
      <c r="K101" s="3">
        <v>0</v>
      </c>
      <c r="L101" s="3">
        <v>1.1238888888888887</v>
      </c>
      <c r="M101" s="3">
        <v>16.166666666666668</v>
      </c>
      <c r="N101" s="3">
        <v>0</v>
      </c>
      <c r="O101" s="3">
        <f>SUM(Table2[[#This Row],[Qualified Social Work Staff Hours]:[Other Social Work Staff Hours]])/Table2[[#This Row],[MDS Census]]</f>
        <v>8.3438467714187406E-2</v>
      </c>
      <c r="P101" s="3">
        <v>4.4444444444444446E-2</v>
      </c>
      <c r="Q101" s="3">
        <v>19.18611111111111</v>
      </c>
      <c r="R101" s="3">
        <f>SUM(Table2[[#This Row],[Qualified Activities Professional Hours]:[Other Activities Professional Hours]])/Table2[[#This Row],[MDS Census]]</f>
        <v>9.9251634361738728E-2</v>
      </c>
      <c r="S101" s="3">
        <v>2.5030000000000006</v>
      </c>
      <c r="T101" s="3">
        <v>3.5712222222222207</v>
      </c>
      <c r="U101" s="3">
        <v>0</v>
      </c>
      <c r="V101" s="3">
        <f>SUM(Table2[[#This Row],[Occupational Therapist Hours]:[OT Aide Hours]])/Table2[[#This Row],[MDS Census]]</f>
        <v>3.1349925450166301E-2</v>
      </c>
      <c r="W101" s="3">
        <v>4.8213333333333335</v>
      </c>
      <c r="X101" s="3">
        <v>3.4363333333333346</v>
      </c>
      <c r="Y101" s="3">
        <v>0</v>
      </c>
      <c r="Z101" s="3">
        <f>SUM(Table2[[#This Row],[Physical Therapist (PT) Hours]:[PT Aide Hours]])/Table2[[#This Row],[MDS Census]]</f>
        <v>4.2618993003784848E-2</v>
      </c>
      <c r="AA101" s="3">
        <v>0</v>
      </c>
      <c r="AB101" s="3">
        <v>0</v>
      </c>
      <c r="AC101" s="3">
        <v>0</v>
      </c>
      <c r="AD101" s="3">
        <v>0</v>
      </c>
      <c r="AE101" s="3">
        <v>0</v>
      </c>
      <c r="AF101" s="3">
        <v>0.13333333333333333</v>
      </c>
      <c r="AG101" s="3">
        <v>0</v>
      </c>
      <c r="AH101" s="1" t="s">
        <v>99</v>
      </c>
      <c r="AI101" s="17">
        <v>1</v>
      </c>
      <c r="AJ101" s="1"/>
    </row>
    <row r="102" spans="1:36" x14ac:dyDescent="0.2">
      <c r="A102" s="1" t="s">
        <v>208</v>
      </c>
      <c r="B102" s="1" t="s">
        <v>309</v>
      </c>
      <c r="C102" s="1" t="s">
        <v>432</v>
      </c>
      <c r="D102" s="1" t="s">
        <v>516</v>
      </c>
      <c r="E102" s="3">
        <v>79.5</v>
      </c>
      <c r="F102" s="3">
        <v>5</v>
      </c>
      <c r="G102" s="3">
        <v>4.1666666666666664E-2</v>
      </c>
      <c r="H102" s="3">
        <v>0.46844444444444472</v>
      </c>
      <c r="I102" s="3">
        <v>1.5194444444444444</v>
      </c>
      <c r="J102" s="3">
        <v>0</v>
      </c>
      <c r="K102" s="3">
        <v>0</v>
      </c>
      <c r="L102" s="3">
        <v>5.125</v>
      </c>
      <c r="M102" s="3">
        <v>4.9083333333333332</v>
      </c>
      <c r="N102" s="3">
        <v>0</v>
      </c>
      <c r="O102" s="3">
        <f>SUM(Table2[[#This Row],[Qualified Social Work Staff Hours]:[Other Social Work Staff Hours]])/Table2[[#This Row],[MDS Census]]</f>
        <v>6.1740041928721172E-2</v>
      </c>
      <c r="P102" s="3">
        <v>0</v>
      </c>
      <c r="Q102" s="3">
        <v>0</v>
      </c>
      <c r="R102" s="3">
        <f>SUM(Table2[[#This Row],[Qualified Activities Professional Hours]:[Other Activities Professional Hours]])/Table2[[#This Row],[MDS Census]]</f>
        <v>0</v>
      </c>
      <c r="S102" s="3">
        <v>9.8861111111111111</v>
      </c>
      <c r="T102" s="3">
        <v>3.0694444444444446</v>
      </c>
      <c r="U102" s="3">
        <v>0</v>
      </c>
      <c r="V102" s="3">
        <f>SUM(Table2[[#This Row],[Occupational Therapist Hours]:[OT Aide Hours]])/Table2[[#This Row],[MDS Census]]</f>
        <v>0.16296296296296298</v>
      </c>
      <c r="W102" s="3">
        <v>10.733333333333333</v>
      </c>
      <c r="X102" s="3">
        <v>0</v>
      </c>
      <c r="Y102" s="3">
        <v>0</v>
      </c>
      <c r="Z102" s="3">
        <f>SUM(Table2[[#This Row],[Physical Therapist (PT) Hours]:[PT Aide Hours]])/Table2[[#This Row],[MDS Census]]</f>
        <v>0.13501048218029349</v>
      </c>
      <c r="AA102" s="3">
        <v>0</v>
      </c>
      <c r="AB102" s="3">
        <v>10.811111111111112</v>
      </c>
      <c r="AC102" s="3">
        <v>0</v>
      </c>
      <c r="AD102" s="3">
        <v>0</v>
      </c>
      <c r="AE102" s="3">
        <v>0</v>
      </c>
      <c r="AF102" s="3">
        <v>0</v>
      </c>
      <c r="AG102" s="3">
        <v>0</v>
      </c>
      <c r="AH102" s="1" t="s">
        <v>100</v>
      </c>
      <c r="AI102" s="17">
        <v>1</v>
      </c>
      <c r="AJ102" s="1"/>
    </row>
    <row r="103" spans="1:36" x14ac:dyDescent="0.2">
      <c r="A103" s="1" t="s">
        <v>208</v>
      </c>
      <c r="B103" s="1" t="s">
        <v>310</v>
      </c>
      <c r="C103" s="1" t="s">
        <v>447</v>
      </c>
      <c r="D103" s="1" t="s">
        <v>517</v>
      </c>
      <c r="E103" s="3">
        <v>44.255555555555553</v>
      </c>
      <c r="F103" s="3">
        <v>5.333333333333333</v>
      </c>
      <c r="G103" s="3">
        <v>0</v>
      </c>
      <c r="H103" s="3">
        <v>1.9444444444444444</v>
      </c>
      <c r="I103" s="3">
        <v>1.7166666666666666</v>
      </c>
      <c r="J103" s="3">
        <v>0</v>
      </c>
      <c r="K103" s="3">
        <v>1.3694444444444445</v>
      </c>
      <c r="L103" s="3">
        <v>0.86388888888888893</v>
      </c>
      <c r="M103" s="3">
        <v>5.6749999999999998</v>
      </c>
      <c r="N103" s="3">
        <v>0</v>
      </c>
      <c r="O103" s="3">
        <f>SUM(Table2[[#This Row],[Qualified Social Work Staff Hours]:[Other Social Work Staff Hours]])/Table2[[#This Row],[MDS Census]]</f>
        <v>0.12823248807431584</v>
      </c>
      <c r="P103" s="3">
        <v>0</v>
      </c>
      <c r="Q103" s="3">
        <v>5.7611111111111111</v>
      </c>
      <c r="R103" s="3">
        <f>SUM(Table2[[#This Row],[Qualified Activities Professional Hours]:[Other Activities Professional Hours]])/Table2[[#This Row],[MDS Census]]</f>
        <v>0.1301782575947778</v>
      </c>
      <c r="S103" s="3">
        <v>4.3978888888888887</v>
      </c>
      <c r="T103" s="3">
        <v>9.7336666666666662</v>
      </c>
      <c r="U103" s="3">
        <v>0</v>
      </c>
      <c r="V103" s="3">
        <f>SUM(Table2[[#This Row],[Occupational Therapist Hours]:[OT Aide Hours]])/Table2[[#This Row],[MDS Census]]</f>
        <v>0.31931709766507654</v>
      </c>
      <c r="W103" s="3">
        <v>4.0548888888888888</v>
      </c>
      <c r="X103" s="3">
        <v>8.9496666666666673</v>
      </c>
      <c r="Y103" s="3">
        <v>0</v>
      </c>
      <c r="Z103" s="3">
        <f>SUM(Table2[[#This Row],[Physical Therapist (PT) Hours]:[PT Aide Hours]])/Table2[[#This Row],[MDS Census]]</f>
        <v>0.2938513683153402</v>
      </c>
      <c r="AA103" s="3">
        <v>0.23333333333333334</v>
      </c>
      <c r="AB103" s="3">
        <v>11.661111111111111</v>
      </c>
      <c r="AC103" s="3">
        <v>0</v>
      </c>
      <c r="AD103" s="3">
        <v>0</v>
      </c>
      <c r="AE103" s="3">
        <v>0</v>
      </c>
      <c r="AF103" s="3">
        <v>0.68888888888888888</v>
      </c>
      <c r="AG103" s="3">
        <v>2.3822222222222225</v>
      </c>
      <c r="AH103" s="1" t="s">
        <v>101</v>
      </c>
      <c r="AI103" s="17">
        <v>1</v>
      </c>
      <c r="AJ103" s="1"/>
    </row>
    <row r="104" spans="1:36" x14ac:dyDescent="0.2">
      <c r="A104" s="1" t="s">
        <v>208</v>
      </c>
      <c r="B104" s="1" t="s">
        <v>311</v>
      </c>
      <c r="C104" s="1" t="s">
        <v>478</v>
      </c>
      <c r="D104" s="1" t="s">
        <v>519</v>
      </c>
      <c r="E104" s="3">
        <v>51.455555555555556</v>
      </c>
      <c r="F104" s="3">
        <v>4</v>
      </c>
      <c r="G104" s="3">
        <v>0.41666666666666669</v>
      </c>
      <c r="H104" s="3">
        <v>8.8888888888888892E-2</v>
      </c>
      <c r="I104" s="3">
        <v>2.9066666666666667</v>
      </c>
      <c r="J104" s="3">
        <v>0</v>
      </c>
      <c r="K104" s="3">
        <v>0</v>
      </c>
      <c r="L104" s="3">
        <v>1.7032222222222222</v>
      </c>
      <c r="M104" s="3">
        <v>5.4111111111111114</v>
      </c>
      <c r="N104" s="3">
        <v>0</v>
      </c>
      <c r="O104" s="3">
        <f>SUM(Table2[[#This Row],[Qualified Social Work Staff Hours]:[Other Social Work Staff Hours]])/Table2[[#This Row],[MDS Census]]</f>
        <v>0.105160872381775</v>
      </c>
      <c r="P104" s="3">
        <v>0</v>
      </c>
      <c r="Q104" s="3">
        <v>11.76888888888889</v>
      </c>
      <c r="R104" s="3">
        <f>SUM(Table2[[#This Row],[Qualified Activities Professional Hours]:[Other Activities Professional Hours]])/Table2[[#This Row],[MDS Census]]</f>
        <v>0.22871949902828764</v>
      </c>
      <c r="S104" s="3">
        <v>1.7286666666666668</v>
      </c>
      <c r="T104" s="3">
        <v>5.8788888888888877</v>
      </c>
      <c r="U104" s="3">
        <v>0</v>
      </c>
      <c r="V104" s="3">
        <f>SUM(Table2[[#This Row],[Occupational Therapist Hours]:[OT Aide Hours]])/Table2[[#This Row],[MDS Census]]</f>
        <v>0.14784711725329303</v>
      </c>
      <c r="W104" s="3">
        <v>2.3451111111111107</v>
      </c>
      <c r="X104" s="3">
        <v>2.5168888888888885</v>
      </c>
      <c r="Y104" s="3">
        <v>0</v>
      </c>
      <c r="Z104" s="3">
        <f>SUM(Table2[[#This Row],[Physical Therapist (PT) Hours]:[PT Aide Hours]])/Table2[[#This Row],[MDS Census]]</f>
        <v>9.4489311163895473E-2</v>
      </c>
      <c r="AA104" s="3">
        <v>0</v>
      </c>
      <c r="AB104" s="3">
        <v>0</v>
      </c>
      <c r="AC104" s="3">
        <v>0</v>
      </c>
      <c r="AD104" s="3">
        <v>0</v>
      </c>
      <c r="AE104" s="3">
        <v>0</v>
      </c>
      <c r="AF104" s="3">
        <v>0</v>
      </c>
      <c r="AG104" s="3">
        <v>0</v>
      </c>
      <c r="AH104" s="1" t="s">
        <v>102</v>
      </c>
      <c r="AI104" s="17">
        <v>1</v>
      </c>
      <c r="AJ104" s="1"/>
    </row>
    <row r="105" spans="1:36" x14ac:dyDescent="0.2">
      <c r="A105" s="1" t="s">
        <v>208</v>
      </c>
      <c r="B105" s="1" t="s">
        <v>312</v>
      </c>
      <c r="C105" s="1" t="s">
        <v>487</v>
      </c>
      <c r="D105" s="1" t="s">
        <v>519</v>
      </c>
      <c r="E105" s="3">
        <v>56.555555555555557</v>
      </c>
      <c r="F105" s="3">
        <v>5.2444444444444445</v>
      </c>
      <c r="G105" s="3">
        <v>0.72222222222222221</v>
      </c>
      <c r="H105" s="3">
        <v>0</v>
      </c>
      <c r="I105" s="3">
        <v>1</v>
      </c>
      <c r="J105" s="3">
        <v>0</v>
      </c>
      <c r="K105" s="3">
        <v>3.1944444444444446</v>
      </c>
      <c r="L105" s="3">
        <v>3.9611111111111112</v>
      </c>
      <c r="M105" s="3">
        <v>4.9000000000000004</v>
      </c>
      <c r="N105" s="3">
        <v>0</v>
      </c>
      <c r="O105" s="3">
        <f>SUM(Table2[[#This Row],[Qualified Social Work Staff Hours]:[Other Social Work Staff Hours]])/Table2[[#This Row],[MDS Census]]</f>
        <v>8.6640471512770142E-2</v>
      </c>
      <c r="P105" s="3">
        <v>0</v>
      </c>
      <c r="Q105" s="3">
        <v>5.8638888888888889</v>
      </c>
      <c r="R105" s="3">
        <f>SUM(Table2[[#This Row],[Qualified Activities Professional Hours]:[Other Activities Professional Hours]])/Table2[[#This Row],[MDS Census]]</f>
        <v>0.10368369351669941</v>
      </c>
      <c r="S105" s="3">
        <v>4.1472222222222221</v>
      </c>
      <c r="T105" s="3">
        <v>3.6222222222222222</v>
      </c>
      <c r="U105" s="3">
        <v>0</v>
      </c>
      <c r="V105" s="3">
        <f>SUM(Table2[[#This Row],[Occupational Therapist Hours]:[OT Aide Hours]])/Table2[[#This Row],[MDS Census]]</f>
        <v>0.13737721021611002</v>
      </c>
      <c r="W105" s="3">
        <v>5.0261111111111108</v>
      </c>
      <c r="X105" s="3">
        <v>3.5611111111111109</v>
      </c>
      <c r="Y105" s="3">
        <v>0</v>
      </c>
      <c r="Z105" s="3">
        <f>SUM(Table2[[#This Row],[Physical Therapist (PT) Hours]:[PT Aide Hours]])/Table2[[#This Row],[MDS Census]]</f>
        <v>0.15183693516699409</v>
      </c>
      <c r="AA105" s="3">
        <v>0</v>
      </c>
      <c r="AB105" s="3">
        <v>9.0666666666666664</v>
      </c>
      <c r="AC105" s="3">
        <v>0</v>
      </c>
      <c r="AD105" s="3">
        <v>0</v>
      </c>
      <c r="AE105" s="3">
        <v>0</v>
      </c>
      <c r="AF105" s="3">
        <v>0</v>
      </c>
      <c r="AG105" s="3">
        <v>0</v>
      </c>
      <c r="AH105" s="1" t="s">
        <v>103</v>
      </c>
      <c r="AI105" s="17">
        <v>1</v>
      </c>
      <c r="AJ105" s="1"/>
    </row>
    <row r="106" spans="1:36" x14ac:dyDescent="0.2">
      <c r="A106" s="1" t="s">
        <v>208</v>
      </c>
      <c r="B106" s="1" t="s">
        <v>313</v>
      </c>
      <c r="C106" s="1" t="s">
        <v>437</v>
      </c>
      <c r="D106" s="1" t="s">
        <v>516</v>
      </c>
      <c r="E106" s="3">
        <v>77.011111111111106</v>
      </c>
      <c r="F106" s="3">
        <v>5.166666666666667</v>
      </c>
      <c r="G106" s="3">
        <v>1.0666666666666667</v>
      </c>
      <c r="H106" s="3">
        <v>0.54911111111111111</v>
      </c>
      <c r="I106" s="3">
        <v>2.2027777777777779</v>
      </c>
      <c r="J106" s="3">
        <v>0</v>
      </c>
      <c r="K106" s="3">
        <v>0</v>
      </c>
      <c r="L106" s="3">
        <v>2.6222222222222222</v>
      </c>
      <c r="M106" s="3">
        <v>5.6461111111111109</v>
      </c>
      <c r="N106" s="3">
        <v>5.333333333333333</v>
      </c>
      <c r="O106" s="3">
        <f>SUM(Table2[[#This Row],[Qualified Social Work Staff Hours]:[Other Social Work Staff Hours]])/Table2[[#This Row],[MDS Census]]</f>
        <v>0.14256961477420285</v>
      </c>
      <c r="P106" s="3">
        <v>4.583333333333333</v>
      </c>
      <c r="Q106" s="3">
        <v>15.252777777777778</v>
      </c>
      <c r="R106" s="3">
        <f>SUM(Table2[[#This Row],[Qualified Activities Professional Hours]:[Other Activities Professional Hours]])/Table2[[#This Row],[MDS Census]]</f>
        <v>0.25757466455056993</v>
      </c>
      <c r="S106" s="3">
        <v>7.7222222222222223</v>
      </c>
      <c r="T106" s="3">
        <v>2.0194444444444444</v>
      </c>
      <c r="U106" s="3">
        <v>0</v>
      </c>
      <c r="V106" s="3">
        <f>SUM(Table2[[#This Row],[Occupational Therapist Hours]:[OT Aide Hours]])/Table2[[#This Row],[MDS Census]]</f>
        <v>0.12649689799451741</v>
      </c>
      <c r="W106" s="3">
        <v>4.947222222222222</v>
      </c>
      <c r="X106" s="3">
        <v>4.916666666666667</v>
      </c>
      <c r="Y106" s="3">
        <v>0</v>
      </c>
      <c r="Z106" s="3">
        <f>SUM(Table2[[#This Row],[Physical Therapist (PT) Hours]:[PT Aide Hours]])/Table2[[#This Row],[MDS Census]]</f>
        <v>0.12808397056701776</v>
      </c>
      <c r="AA106" s="3">
        <v>0</v>
      </c>
      <c r="AB106" s="3">
        <v>0</v>
      </c>
      <c r="AC106" s="3">
        <v>0</v>
      </c>
      <c r="AD106" s="3">
        <v>0</v>
      </c>
      <c r="AE106" s="3">
        <v>0</v>
      </c>
      <c r="AF106" s="3">
        <v>3.0305555555555554</v>
      </c>
      <c r="AG106" s="3">
        <v>0.27777777777777779</v>
      </c>
      <c r="AH106" s="1" t="s">
        <v>104</v>
      </c>
      <c r="AI106" s="17">
        <v>1</v>
      </c>
      <c r="AJ106" s="1"/>
    </row>
    <row r="107" spans="1:36" x14ac:dyDescent="0.2">
      <c r="A107" s="1" t="s">
        <v>208</v>
      </c>
      <c r="B107" s="1" t="s">
        <v>314</v>
      </c>
      <c r="C107" s="1" t="s">
        <v>442</v>
      </c>
      <c r="D107" s="1" t="s">
        <v>520</v>
      </c>
      <c r="E107" s="3">
        <v>76.177777777777777</v>
      </c>
      <c r="F107" s="3">
        <v>5.4222222222222225</v>
      </c>
      <c r="G107" s="3">
        <v>0.6</v>
      </c>
      <c r="H107" s="3">
        <v>0.437</v>
      </c>
      <c r="I107" s="3">
        <v>2.2722222222222221</v>
      </c>
      <c r="J107" s="3">
        <v>0</v>
      </c>
      <c r="K107" s="3">
        <v>0</v>
      </c>
      <c r="L107" s="3">
        <v>4.1344444444444441</v>
      </c>
      <c r="M107" s="3">
        <v>4.5972222222222223</v>
      </c>
      <c r="N107" s="3">
        <v>0</v>
      </c>
      <c r="O107" s="3">
        <f>SUM(Table2[[#This Row],[Qualified Social Work Staff Hours]:[Other Social Work Staff Hours]])/Table2[[#This Row],[MDS Census]]</f>
        <v>6.0348599766627771E-2</v>
      </c>
      <c r="P107" s="3">
        <v>0</v>
      </c>
      <c r="Q107" s="3">
        <v>0</v>
      </c>
      <c r="R107" s="3">
        <f>SUM(Table2[[#This Row],[Qualified Activities Professional Hours]:[Other Activities Professional Hours]])/Table2[[#This Row],[MDS Census]]</f>
        <v>0</v>
      </c>
      <c r="S107" s="3">
        <v>5.5516666666666659</v>
      </c>
      <c r="T107" s="3">
        <v>8.514555555555555</v>
      </c>
      <c r="U107" s="3">
        <v>0</v>
      </c>
      <c r="V107" s="3">
        <f>SUM(Table2[[#This Row],[Occupational Therapist Hours]:[OT Aide Hours]])/Table2[[#This Row],[MDS Census]]</f>
        <v>0.18464994165694282</v>
      </c>
      <c r="W107" s="3">
        <v>5.0534444444444446</v>
      </c>
      <c r="X107" s="3">
        <v>14.721555555555556</v>
      </c>
      <c r="Y107" s="3">
        <v>0</v>
      </c>
      <c r="Z107" s="3">
        <f>SUM(Table2[[#This Row],[Physical Therapist (PT) Hours]:[PT Aide Hours]])/Table2[[#This Row],[MDS Census]]</f>
        <v>0.25959014002333719</v>
      </c>
      <c r="AA107" s="3">
        <v>1.9777777777777779</v>
      </c>
      <c r="AB107" s="3">
        <v>12.361111111111111</v>
      </c>
      <c r="AC107" s="3">
        <v>0</v>
      </c>
      <c r="AD107" s="3">
        <v>47.086111111111109</v>
      </c>
      <c r="AE107" s="3">
        <v>0</v>
      </c>
      <c r="AF107" s="3">
        <v>0</v>
      </c>
      <c r="AG107" s="3">
        <v>3.3333333333333333E-2</v>
      </c>
      <c r="AH107" s="1" t="s">
        <v>105</v>
      </c>
      <c r="AI107" s="17">
        <v>1</v>
      </c>
      <c r="AJ107" s="1"/>
    </row>
    <row r="108" spans="1:36" x14ac:dyDescent="0.2">
      <c r="A108" s="1" t="s">
        <v>208</v>
      </c>
      <c r="B108" s="1" t="s">
        <v>315</v>
      </c>
      <c r="C108" s="1" t="s">
        <v>443</v>
      </c>
      <c r="D108" s="1" t="s">
        <v>519</v>
      </c>
      <c r="E108" s="3">
        <v>77.900000000000006</v>
      </c>
      <c r="F108" s="3">
        <v>2.9444444444444446</v>
      </c>
      <c r="G108" s="3">
        <v>0.84944444444444445</v>
      </c>
      <c r="H108" s="3">
        <v>0.51444444444444437</v>
      </c>
      <c r="I108" s="3">
        <v>1.4105555555555558</v>
      </c>
      <c r="J108" s="3">
        <v>0.3</v>
      </c>
      <c r="K108" s="3">
        <v>0</v>
      </c>
      <c r="L108" s="3">
        <v>4.9916666666666663</v>
      </c>
      <c r="M108" s="3">
        <v>11.652777777777779</v>
      </c>
      <c r="N108" s="3">
        <v>0</v>
      </c>
      <c r="O108" s="3">
        <f>SUM(Table2[[#This Row],[Qualified Social Work Staff Hours]:[Other Social Work Staff Hours]])/Table2[[#This Row],[MDS Census]]</f>
        <v>0.14958636428469549</v>
      </c>
      <c r="P108" s="3">
        <v>3.1305555555555555</v>
      </c>
      <c r="Q108" s="3">
        <v>7.8250000000000002</v>
      </c>
      <c r="R108" s="3">
        <f>SUM(Table2[[#This Row],[Qualified Activities Professional Hours]:[Other Activities Professional Hours]])/Table2[[#This Row],[MDS Census]]</f>
        <v>0.14063614320353729</v>
      </c>
      <c r="S108" s="3">
        <v>3.4305555555555554</v>
      </c>
      <c r="T108" s="3">
        <v>4.8611111111111107</v>
      </c>
      <c r="U108" s="3">
        <v>0</v>
      </c>
      <c r="V108" s="3">
        <f>SUM(Table2[[#This Row],[Occupational Therapist Hours]:[OT Aide Hours]])/Table2[[#This Row],[MDS Census]]</f>
        <v>0.10643988018827555</v>
      </c>
      <c r="W108" s="3">
        <v>12.022222222222222</v>
      </c>
      <c r="X108" s="3">
        <v>5.25</v>
      </c>
      <c r="Y108" s="3">
        <v>10.5</v>
      </c>
      <c r="Z108" s="3">
        <f>SUM(Table2[[#This Row],[Physical Therapist (PT) Hours]:[PT Aide Hours]])/Table2[[#This Row],[MDS Census]]</f>
        <v>0.35651119669091424</v>
      </c>
      <c r="AA108" s="3">
        <v>0</v>
      </c>
      <c r="AB108" s="3">
        <v>0</v>
      </c>
      <c r="AC108" s="3">
        <v>0</v>
      </c>
      <c r="AD108" s="3">
        <v>0</v>
      </c>
      <c r="AE108" s="3">
        <v>0</v>
      </c>
      <c r="AF108" s="3">
        <v>0</v>
      </c>
      <c r="AG108" s="3">
        <v>2.1842222222222225</v>
      </c>
      <c r="AH108" s="1" t="s">
        <v>106</v>
      </c>
      <c r="AI108" s="17">
        <v>1</v>
      </c>
      <c r="AJ108" s="1"/>
    </row>
    <row r="109" spans="1:36" x14ac:dyDescent="0.2">
      <c r="A109" s="1" t="s">
        <v>208</v>
      </c>
      <c r="B109" s="1" t="s">
        <v>316</v>
      </c>
      <c r="C109" s="1" t="s">
        <v>438</v>
      </c>
      <c r="D109" s="1" t="s">
        <v>519</v>
      </c>
      <c r="E109" s="3">
        <v>79.12222222222222</v>
      </c>
      <c r="F109" s="3">
        <v>0</v>
      </c>
      <c r="G109" s="3">
        <v>0</v>
      </c>
      <c r="H109" s="3">
        <v>0</v>
      </c>
      <c r="I109" s="3">
        <v>4.2111111111111112</v>
      </c>
      <c r="J109" s="3">
        <v>0</v>
      </c>
      <c r="K109" s="3">
        <v>0</v>
      </c>
      <c r="L109" s="3">
        <v>2.6777777777777776</v>
      </c>
      <c r="M109" s="3">
        <v>7.708333333333333</v>
      </c>
      <c r="N109" s="3">
        <v>0</v>
      </c>
      <c r="O109" s="3">
        <f>SUM(Table2[[#This Row],[Qualified Social Work Staff Hours]:[Other Social Work Staff Hours]])/Table2[[#This Row],[MDS Census]]</f>
        <v>9.7423114731077093E-2</v>
      </c>
      <c r="P109" s="3">
        <v>0.33888888888888891</v>
      </c>
      <c r="Q109" s="3">
        <v>4.2972222222222225</v>
      </c>
      <c r="R109" s="3">
        <f>SUM(Table2[[#This Row],[Qualified Activities Professional Hours]:[Other Activities Professional Hours]])/Table2[[#This Row],[MDS Census]]</f>
        <v>5.859429855357394E-2</v>
      </c>
      <c r="S109" s="3">
        <v>1.5138888888888888</v>
      </c>
      <c r="T109" s="3">
        <v>7.1222222222222218</v>
      </c>
      <c r="U109" s="3">
        <v>0</v>
      </c>
      <c r="V109" s="3">
        <f>SUM(Table2[[#This Row],[Occupational Therapist Hours]:[OT Aide Hours]])/Table2[[#This Row],[MDS Census]]</f>
        <v>0.10914899592753827</v>
      </c>
      <c r="W109" s="3">
        <v>10.441666666666666</v>
      </c>
      <c r="X109" s="3">
        <v>5.6</v>
      </c>
      <c r="Y109" s="3">
        <v>0</v>
      </c>
      <c r="Z109" s="3">
        <f>SUM(Table2[[#This Row],[Physical Therapist (PT) Hours]:[PT Aide Hours]])/Table2[[#This Row],[MDS Census]]</f>
        <v>0.2027454009268361</v>
      </c>
      <c r="AA109" s="3">
        <v>0</v>
      </c>
      <c r="AB109" s="3">
        <v>13.661111111111111</v>
      </c>
      <c r="AC109" s="3">
        <v>0.23333333333333334</v>
      </c>
      <c r="AD109" s="3">
        <v>0</v>
      </c>
      <c r="AE109" s="3">
        <v>0</v>
      </c>
      <c r="AF109" s="3">
        <v>0</v>
      </c>
      <c r="AG109" s="3">
        <v>0</v>
      </c>
      <c r="AH109" s="1" t="s">
        <v>107</v>
      </c>
      <c r="AI109" s="17">
        <v>1</v>
      </c>
      <c r="AJ109" s="1"/>
    </row>
    <row r="110" spans="1:36" x14ac:dyDescent="0.2">
      <c r="A110" s="1" t="s">
        <v>208</v>
      </c>
      <c r="B110" s="1" t="s">
        <v>317</v>
      </c>
      <c r="C110" s="1" t="s">
        <v>427</v>
      </c>
      <c r="D110" s="1" t="s">
        <v>517</v>
      </c>
      <c r="E110" s="3">
        <v>111.15555555555555</v>
      </c>
      <c r="F110" s="3">
        <v>5.4222222222222225</v>
      </c>
      <c r="G110" s="3">
        <v>0.35555555555555557</v>
      </c>
      <c r="H110" s="3">
        <v>0.42499999999999999</v>
      </c>
      <c r="I110" s="3">
        <v>2</v>
      </c>
      <c r="J110" s="3">
        <v>0</v>
      </c>
      <c r="K110" s="3">
        <v>0</v>
      </c>
      <c r="L110" s="3">
        <v>1.9302222222222223</v>
      </c>
      <c r="M110" s="3">
        <v>9.7833333333333332</v>
      </c>
      <c r="N110" s="3">
        <v>0</v>
      </c>
      <c r="O110" s="3">
        <f>SUM(Table2[[#This Row],[Qualified Social Work Staff Hours]:[Other Social Work Staff Hours]])/Table2[[#This Row],[MDS Census]]</f>
        <v>8.8014794082367051E-2</v>
      </c>
      <c r="P110" s="3">
        <v>12.752777777777778</v>
      </c>
      <c r="Q110" s="3">
        <v>6.0083333333333337</v>
      </c>
      <c r="R110" s="3">
        <f>SUM(Table2[[#This Row],[Qualified Activities Professional Hours]:[Other Activities Professional Hours]])/Table2[[#This Row],[MDS Census]]</f>
        <v>0.16878248700519793</v>
      </c>
      <c r="S110" s="3">
        <v>5.5596666666666676</v>
      </c>
      <c r="T110" s="3">
        <v>2.5518888888888887</v>
      </c>
      <c r="U110" s="3">
        <v>0</v>
      </c>
      <c r="V110" s="3">
        <f>SUM(Table2[[#This Row],[Occupational Therapist Hours]:[OT Aide Hours]])/Table2[[#This Row],[MDS Census]]</f>
        <v>7.2974810075969621E-2</v>
      </c>
      <c r="W110" s="3">
        <v>5.5185555555555554</v>
      </c>
      <c r="X110" s="3">
        <v>4.318777777777778</v>
      </c>
      <c r="Y110" s="3">
        <v>0</v>
      </c>
      <c r="Z110" s="3">
        <f>SUM(Table2[[#This Row],[Physical Therapist (PT) Hours]:[PT Aide Hours]])/Table2[[#This Row],[MDS Census]]</f>
        <v>8.8500599760095972E-2</v>
      </c>
      <c r="AA110" s="3">
        <v>0</v>
      </c>
      <c r="AB110" s="3">
        <v>0</v>
      </c>
      <c r="AC110" s="3">
        <v>0</v>
      </c>
      <c r="AD110" s="3">
        <v>0</v>
      </c>
      <c r="AE110" s="3">
        <v>0</v>
      </c>
      <c r="AF110" s="3">
        <v>1.711111111111111</v>
      </c>
      <c r="AG110" s="3">
        <v>0</v>
      </c>
      <c r="AH110" s="1" t="s">
        <v>108</v>
      </c>
      <c r="AI110" s="17">
        <v>1</v>
      </c>
      <c r="AJ110" s="1"/>
    </row>
    <row r="111" spans="1:36" x14ac:dyDescent="0.2">
      <c r="A111" s="1" t="s">
        <v>208</v>
      </c>
      <c r="B111" s="1" t="s">
        <v>318</v>
      </c>
      <c r="C111" s="1" t="s">
        <v>434</v>
      </c>
      <c r="D111" s="1" t="s">
        <v>517</v>
      </c>
      <c r="E111" s="3">
        <v>83.655555555555551</v>
      </c>
      <c r="F111" s="3">
        <v>3.15</v>
      </c>
      <c r="G111" s="3">
        <v>1.3222222222222222</v>
      </c>
      <c r="H111" s="3">
        <v>0.31111111111111112</v>
      </c>
      <c r="I111" s="3">
        <v>0</v>
      </c>
      <c r="J111" s="3">
        <v>0</v>
      </c>
      <c r="K111" s="3">
        <v>0</v>
      </c>
      <c r="L111" s="3">
        <v>5.2444444444444445</v>
      </c>
      <c r="M111" s="3">
        <v>14.636111111111111</v>
      </c>
      <c r="N111" s="3">
        <v>0</v>
      </c>
      <c r="O111" s="3">
        <f>SUM(Table2[[#This Row],[Qualified Social Work Staff Hours]:[Other Social Work Staff Hours]])/Table2[[#This Row],[MDS Census]]</f>
        <v>0.17495683357683625</v>
      </c>
      <c r="P111" s="3">
        <v>2.8972222222222221</v>
      </c>
      <c r="Q111" s="3">
        <v>13.358333333333333</v>
      </c>
      <c r="R111" s="3">
        <f>SUM(Table2[[#This Row],[Qualified Activities Professional Hours]:[Other Activities Professional Hours]])/Table2[[#This Row],[MDS Census]]</f>
        <v>0.19431531411874084</v>
      </c>
      <c r="S111" s="3">
        <v>19.600000000000001</v>
      </c>
      <c r="T111" s="3">
        <v>4.0638888888888891</v>
      </c>
      <c r="U111" s="3">
        <v>0</v>
      </c>
      <c r="V111" s="3">
        <f>SUM(Table2[[#This Row],[Occupational Therapist Hours]:[OT Aide Hours]])/Table2[[#This Row],[MDS Census]]</f>
        <v>0.28287289148625322</v>
      </c>
      <c r="W111" s="3">
        <v>19.608333333333334</v>
      </c>
      <c r="X111" s="3">
        <v>12.980555555555556</v>
      </c>
      <c r="Y111" s="3">
        <v>5.041666666666667</v>
      </c>
      <c r="Z111" s="3">
        <f>SUM(Table2[[#This Row],[Physical Therapist (PT) Hours]:[PT Aide Hours]])/Table2[[#This Row],[MDS Census]]</f>
        <v>0.44982733430734495</v>
      </c>
      <c r="AA111" s="3">
        <v>0</v>
      </c>
      <c r="AB111" s="3">
        <v>0</v>
      </c>
      <c r="AC111" s="3">
        <v>0</v>
      </c>
      <c r="AD111" s="3">
        <v>0</v>
      </c>
      <c r="AE111" s="3">
        <v>0</v>
      </c>
      <c r="AF111" s="3">
        <v>0</v>
      </c>
      <c r="AG111" s="3">
        <v>0</v>
      </c>
      <c r="AH111" s="1" t="s">
        <v>109</v>
      </c>
      <c r="AI111" s="17">
        <v>1</v>
      </c>
      <c r="AJ111" s="1"/>
    </row>
    <row r="112" spans="1:36" x14ac:dyDescent="0.2">
      <c r="A112" s="1" t="s">
        <v>208</v>
      </c>
      <c r="B112" s="1" t="s">
        <v>319</v>
      </c>
      <c r="C112" s="1" t="s">
        <v>488</v>
      </c>
      <c r="D112" s="1" t="s">
        <v>516</v>
      </c>
      <c r="E112" s="3">
        <v>113.12222222222222</v>
      </c>
      <c r="F112" s="3">
        <v>5.2611111111111111</v>
      </c>
      <c r="G112" s="3">
        <v>0.51944444444444449</v>
      </c>
      <c r="H112" s="3">
        <v>0.64600000000000002</v>
      </c>
      <c r="I112" s="3">
        <v>3.3583333333333334</v>
      </c>
      <c r="J112" s="3">
        <v>0</v>
      </c>
      <c r="K112" s="3">
        <v>0</v>
      </c>
      <c r="L112" s="3">
        <v>0.58888888888888891</v>
      </c>
      <c r="M112" s="3">
        <v>4.5805555555555557</v>
      </c>
      <c r="N112" s="3">
        <v>5.0305555555555559</v>
      </c>
      <c r="O112" s="3">
        <f>SUM(Table2[[#This Row],[Qualified Social Work Staff Hours]:[Other Social Work Staff Hours]])/Table2[[#This Row],[MDS Census]]</f>
        <v>8.4962184461251353E-2</v>
      </c>
      <c r="P112" s="3">
        <v>5.0194444444444448</v>
      </c>
      <c r="Q112" s="3">
        <v>23.986111111111111</v>
      </c>
      <c r="R112" s="3">
        <f>SUM(Table2[[#This Row],[Qualified Activities Professional Hours]:[Other Activities Professional Hours]])/Table2[[#This Row],[MDS Census]]</f>
        <v>0.25640899715155685</v>
      </c>
      <c r="S112" s="3">
        <v>14.633333333333333</v>
      </c>
      <c r="T112" s="3">
        <v>3.6444444444444444</v>
      </c>
      <c r="U112" s="3">
        <v>0</v>
      </c>
      <c r="V112" s="3">
        <f>SUM(Table2[[#This Row],[Occupational Therapist Hours]:[OT Aide Hours]])/Table2[[#This Row],[MDS Census]]</f>
        <v>0.16157548374422945</v>
      </c>
      <c r="W112" s="3">
        <v>9.6777777777777771</v>
      </c>
      <c r="X112" s="3">
        <v>4.041666666666667</v>
      </c>
      <c r="Y112" s="3">
        <v>0</v>
      </c>
      <c r="Z112" s="3">
        <f>SUM(Table2[[#This Row],[Physical Therapist (PT) Hours]:[PT Aide Hours]])/Table2[[#This Row],[MDS Census]]</f>
        <v>0.12127983498674001</v>
      </c>
      <c r="AA112" s="3">
        <v>0</v>
      </c>
      <c r="AB112" s="3">
        <v>0</v>
      </c>
      <c r="AC112" s="3">
        <v>0</v>
      </c>
      <c r="AD112" s="3">
        <v>0</v>
      </c>
      <c r="AE112" s="3">
        <v>0</v>
      </c>
      <c r="AF112" s="3">
        <v>0</v>
      </c>
      <c r="AG112" s="3">
        <v>0</v>
      </c>
      <c r="AH112" s="1" t="s">
        <v>110</v>
      </c>
      <c r="AI112" s="17">
        <v>1</v>
      </c>
      <c r="AJ112" s="1"/>
    </row>
    <row r="113" spans="1:36" x14ac:dyDescent="0.2">
      <c r="A113" s="1" t="s">
        <v>208</v>
      </c>
      <c r="B113" s="1" t="s">
        <v>320</v>
      </c>
      <c r="C113" s="1" t="s">
        <v>472</v>
      </c>
      <c r="D113" s="1" t="s">
        <v>518</v>
      </c>
      <c r="E113" s="3">
        <v>24.055555555555557</v>
      </c>
      <c r="F113" s="3">
        <v>4.7111111111111112</v>
      </c>
      <c r="G113" s="3">
        <v>0.65833333333333333</v>
      </c>
      <c r="H113" s="3">
        <v>0.1062222222222222</v>
      </c>
      <c r="I113" s="3">
        <v>0.5805555555555556</v>
      </c>
      <c r="J113" s="3">
        <v>0</v>
      </c>
      <c r="K113" s="3">
        <v>0</v>
      </c>
      <c r="L113" s="3">
        <v>0.53622222222222227</v>
      </c>
      <c r="M113" s="3">
        <v>0</v>
      </c>
      <c r="N113" s="3">
        <v>4.916666666666667</v>
      </c>
      <c r="O113" s="3">
        <f>SUM(Table2[[#This Row],[Qualified Social Work Staff Hours]:[Other Social Work Staff Hours]])/Table2[[#This Row],[MDS Census]]</f>
        <v>0.20438799076212472</v>
      </c>
      <c r="P113" s="3">
        <v>0</v>
      </c>
      <c r="Q113" s="3">
        <v>4.666666666666667</v>
      </c>
      <c r="R113" s="3">
        <f>SUM(Table2[[#This Row],[Qualified Activities Professional Hours]:[Other Activities Professional Hours]])/Table2[[#This Row],[MDS Census]]</f>
        <v>0.19399538106235567</v>
      </c>
      <c r="S113" s="3">
        <v>3.8880000000000003</v>
      </c>
      <c r="T113" s="3">
        <v>0.69566666666666666</v>
      </c>
      <c r="U113" s="3">
        <v>0</v>
      </c>
      <c r="V113" s="3">
        <f>SUM(Table2[[#This Row],[Occupational Therapist Hours]:[OT Aide Hours]])/Table2[[#This Row],[MDS Census]]</f>
        <v>0.19054503464203232</v>
      </c>
      <c r="W113" s="3">
        <v>3.5297777777777783</v>
      </c>
      <c r="X113" s="3">
        <v>3.1343333333333332</v>
      </c>
      <c r="Y113" s="3">
        <v>0</v>
      </c>
      <c r="Z113" s="3">
        <f>SUM(Table2[[#This Row],[Physical Therapist (PT) Hours]:[PT Aide Hours]])/Table2[[#This Row],[MDS Census]]</f>
        <v>0.27703002309468822</v>
      </c>
      <c r="AA113" s="3">
        <v>0</v>
      </c>
      <c r="AB113" s="3">
        <v>0</v>
      </c>
      <c r="AC113" s="3">
        <v>0</v>
      </c>
      <c r="AD113" s="3">
        <v>0</v>
      </c>
      <c r="AE113" s="3">
        <v>0</v>
      </c>
      <c r="AF113" s="3">
        <v>0</v>
      </c>
      <c r="AG113" s="3">
        <v>0</v>
      </c>
      <c r="AH113" s="1" t="s">
        <v>111</v>
      </c>
      <c r="AI113" s="17">
        <v>1</v>
      </c>
      <c r="AJ113" s="1"/>
    </row>
    <row r="114" spans="1:36" x14ac:dyDescent="0.2">
      <c r="A114" s="1" t="s">
        <v>208</v>
      </c>
      <c r="B114" s="1" t="s">
        <v>321</v>
      </c>
      <c r="C114" s="1" t="s">
        <v>445</v>
      </c>
      <c r="D114" s="1" t="s">
        <v>522</v>
      </c>
      <c r="E114" s="3">
        <v>125.34444444444445</v>
      </c>
      <c r="F114" s="3">
        <v>6.8944444444444448</v>
      </c>
      <c r="G114" s="3">
        <v>0.80277777777777781</v>
      </c>
      <c r="H114" s="3">
        <v>0.86944444444444446</v>
      </c>
      <c r="I114" s="3">
        <v>4.1694444444444443</v>
      </c>
      <c r="J114" s="3">
        <v>0</v>
      </c>
      <c r="K114" s="3">
        <v>0</v>
      </c>
      <c r="L114" s="3">
        <v>4.6944444444444446</v>
      </c>
      <c r="M114" s="3">
        <v>17.25</v>
      </c>
      <c r="N114" s="3">
        <v>0</v>
      </c>
      <c r="O114" s="3">
        <f>SUM(Table2[[#This Row],[Qualified Social Work Staff Hours]:[Other Social Work Staff Hours]])/Table2[[#This Row],[MDS Census]]</f>
        <v>0.1376207782997961</v>
      </c>
      <c r="P114" s="3">
        <v>1.5694444444444444</v>
      </c>
      <c r="Q114" s="3">
        <v>17.5</v>
      </c>
      <c r="R114" s="3">
        <f>SUM(Table2[[#This Row],[Qualified Activities Professional Hours]:[Other Activities Professional Hours]])/Table2[[#This Row],[MDS Census]]</f>
        <v>0.15213633543125607</v>
      </c>
      <c r="S114" s="3">
        <v>22.652777777777779</v>
      </c>
      <c r="T114" s="3">
        <v>14.202777777777778</v>
      </c>
      <c r="U114" s="3">
        <v>0</v>
      </c>
      <c r="V114" s="3">
        <f>SUM(Table2[[#This Row],[Occupational Therapist Hours]:[OT Aide Hours]])/Table2[[#This Row],[MDS Census]]</f>
        <v>0.29403421682474956</v>
      </c>
      <c r="W114" s="3">
        <v>20.530555555555555</v>
      </c>
      <c r="X114" s="3">
        <v>18.969444444444445</v>
      </c>
      <c r="Y114" s="3">
        <v>13.908333333333333</v>
      </c>
      <c r="Z114" s="3">
        <f>SUM(Table2[[#This Row],[Physical Therapist (PT) Hours]:[PT Aide Hours]])/Table2[[#This Row],[MDS Census]]</f>
        <v>0.42609254498714649</v>
      </c>
      <c r="AA114" s="3">
        <v>0</v>
      </c>
      <c r="AB114" s="3">
        <v>0</v>
      </c>
      <c r="AC114" s="3">
        <v>0</v>
      </c>
      <c r="AD114" s="3">
        <v>0</v>
      </c>
      <c r="AE114" s="3">
        <v>0</v>
      </c>
      <c r="AF114" s="3">
        <v>0</v>
      </c>
      <c r="AG114" s="3">
        <v>0</v>
      </c>
      <c r="AH114" s="1" t="s">
        <v>112</v>
      </c>
      <c r="AI114" s="17">
        <v>1</v>
      </c>
      <c r="AJ114" s="1"/>
    </row>
    <row r="115" spans="1:36" x14ac:dyDescent="0.2">
      <c r="A115" s="1" t="s">
        <v>208</v>
      </c>
      <c r="B115" s="1" t="s">
        <v>322</v>
      </c>
      <c r="C115" s="1" t="s">
        <v>435</v>
      </c>
      <c r="D115" s="1" t="s">
        <v>516</v>
      </c>
      <c r="E115" s="3">
        <v>72.577777777777783</v>
      </c>
      <c r="F115" s="3">
        <v>5.4818888888888901</v>
      </c>
      <c r="G115" s="3">
        <v>0.26666666666666666</v>
      </c>
      <c r="H115" s="3">
        <v>0</v>
      </c>
      <c r="I115" s="3">
        <v>2.2222222222222223</v>
      </c>
      <c r="J115" s="3">
        <v>0</v>
      </c>
      <c r="K115" s="3">
        <v>0</v>
      </c>
      <c r="L115" s="3">
        <v>2.0694444444444446</v>
      </c>
      <c r="M115" s="3">
        <v>5.4221111111111115</v>
      </c>
      <c r="N115" s="3">
        <v>0</v>
      </c>
      <c r="O115" s="3">
        <f>SUM(Table2[[#This Row],[Qualified Social Work Staff Hours]:[Other Social Work Staff Hours]])/Table2[[#This Row],[MDS Census]]</f>
        <v>7.4707593386405396E-2</v>
      </c>
      <c r="P115" s="3">
        <v>5.5844444444444443</v>
      </c>
      <c r="Q115" s="3">
        <v>5.3606666666666651</v>
      </c>
      <c r="R115" s="3">
        <f>SUM(Table2[[#This Row],[Qualified Activities Professional Hours]:[Other Activities Professional Hours]])/Table2[[#This Row],[MDS Census]]</f>
        <v>0.15080526638089403</v>
      </c>
      <c r="S115" s="3">
        <v>5.5111111111111111</v>
      </c>
      <c r="T115" s="3">
        <v>4.2694444444444448</v>
      </c>
      <c r="U115" s="3">
        <v>0</v>
      </c>
      <c r="V115" s="3">
        <f>SUM(Table2[[#This Row],[Occupational Therapist Hours]:[OT Aide Hours]])/Table2[[#This Row],[MDS Census]]</f>
        <v>0.13475964482547456</v>
      </c>
      <c r="W115" s="3">
        <v>5.1944444444444446</v>
      </c>
      <c r="X115" s="3">
        <v>0</v>
      </c>
      <c r="Y115" s="3">
        <v>0</v>
      </c>
      <c r="Z115" s="3">
        <f>SUM(Table2[[#This Row],[Physical Therapist (PT) Hours]:[PT Aide Hours]])/Table2[[#This Row],[MDS Census]]</f>
        <v>7.157072872014697E-2</v>
      </c>
      <c r="AA115" s="3">
        <v>0</v>
      </c>
      <c r="AB115" s="3">
        <v>0</v>
      </c>
      <c r="AC115" s="3">
        <v>0</v>
      </c>
      <c r="AD115" s="3">
        <v>0</v>
      </c>
      <c r="AE115" s="3">
        <v>0</v>
      </c>
      <c r="AF115" s="3">
        <v>0</v>
      </c>
      <c r="AG115" s="3">
        <v>0</v>
      </c>
      <c r="AH115" s="1" t="s">
        <v>113</v>
      </c>
      <c r="AI115" s="17">
        <v>1</v>
      </c>
      <c r="AJ115" s="1"/>
    </row>
    <row r="116" spans="1:36" x14ac:dyDescent="0.2">
      <c r="A116" s="1" t="s">
        <v>208</v>
      </c>
      <c r="B116" s="1" t="s">
        <v>323</v>
      </c>
      <c r="C116" s="1" t="s">
        <v>477</v>
      </c>
      <c r="D116" s="1" t="s">
        <v>520</v>
      </c>
      <c r="E116" s="3">
        <v>69.411111111111111</v>
      </c>
      <c r="F116" s="3">
        <v>5.333333333333333</v>
      </c>
      <c r="G116" s="3">
        <v>0</v>
      </c>
      <c r="H116" s="3">
        <v>0</v>
      </c>
      <c r="I116" s="3">
        <v>0</v>
      </c>
      <c r="J116" s="3">
        <v>0</v>
      </c>
      <c r="K116" s="3">
        <v>0</v>
      </c>
      <c r="L116" s="3">
        <v>2.3111111111111109</v>
      </c>
      <c r="M116" s="3">
        <v>4.4055555555555559</v>
      </c>
      <c r="N116" s="3">
        <v>5.333333333333333</v>
      </c>
      <c r="O116" s="3">
        <f>SUM(Table2[[#This Row],[Qualified Social Work Staff Hours]:[Other Social Work Staff Hours]])/Table2[[#This Row],[MDS Census]]</f>
        <v>0.14030734752681287</v>
      </c>
      <c r="P116" s="3">
        <v>5.4</v>
      </c>
      <c r="Q116" s="3">
        <v>14.405555555555555</v>
      </c>
      <c r="R116" s="3">
        <f>SUM(Table2[[#This Row],[Qualified Activities Professional Hours]:[Other Activities Professional Hours]])/Table2[[#This Row],[MDS Census]]</f>
        <v>0.28533696174163603</v>
      </c>
      <c r="S116" s="3">
        <v>10.908333333333333</v>
      </c>
      <c r="T116" s="3">
        <v>11.219444444444445</v>
      </c>
      <c r="U116" s="3">
        <v>0</v>
      </c>
      <c r="V116" s="3">
        <f>SUM(Table2[[#This Row],[Occupational Therapist Hours]:[OT Aide Hours]])/Table2[[#This Row],[MDS Census]]</f>
        <v>0.318793020649912</v>
      </c>
      <c r="W116" s="3">
        <v>4.072222222222222</v>
      </c>
      <c r="X116" s="3">
        <v>3.2305555555555556</v>
      </c>
      <c r="Y116" s="3">
        <v>0</v>
      </c>
      <c r="Z116" s="3">
        <f>SUM(Table2[[#This Row],[Physical Therapist (PT) Hours]:[PT Aide Hours]])/Table2[[#This Row],[MDS Census]]</f>
        <v>0.10521050104049944</v>
      </c>
      <c r="AA116" s="3">
        <v>0</v>
      </c>
      <c r="AB116" s="3">
        <v>0</v>
      </c>
      <c r="AC116" s="3">
        <v>0</v>
      </c>
      <c r="AD116" s="3">
        <v>0</v>
      </c>
      <c r="AE116" s="3">
        <v>0</v>
      </c>
      <c r="AF116" s="3">
        <v>0</v>
      </c>
      <c r="AG116" s="3">
        <v>0</v>
      </c>
      <c r="AH116" s="1" t="s">
        <v>114</v>
      </c>
      <c r="AI116" s="17">
        <v>1</v>
      </c>
      <c r="AJ116" s="1"/>
    </row>
    <row r="117" spans="1:36" x14ac:dyDescent="0.2">
      <c r="A117" s="1" t="s">
        <v>208</v>
      </c>
      <c r="B117" s="1" t="s">
        <v>324</v>
      </c>
      <c r="C117" s="1" t="s">
        <v>489</v>
      </c>
      <c r="D117" s="1" t="s">
        <v>519</v>
      </c>
      <c r="E117" s="3">
        <v>30.2</v>
      </c>
      <c r="F117" s="3">
        <v>4.8</v>
      </c>
      <c r="G117" s="3">
        <v>0.16111111111111112</v>
      </c>
      <c r="H117" s="3">
        <v>0.16944444444444445</v>
      </c>
      <c r="I117" s="3">
        <v>0.61111111111111116</v>
      </c>
      <c r="J117" s="3">
        <v>0</v>
      </c>
      <c r="K117" s="3">
        <v>0</v>
      </c>
      <c r="L117" s="3">
        <v>0.20533333333333331</v>
      </c>
      <c r="M117" s="3">
        <v>7.4272222222222215</v>
      </c>
      <c r="N117" s="3">
        <v>0</v>
      </c>
      <c r="O117" s="3">
        <f>SUM(Table2[[#This Row],[Qualified Social Work Staff Hours]:[Other Social Work Staff Hours]])/Table2[[#This Row],[MDS Census]]</f>
        <v>0.24593451066961</v>
      </c>
      <c r="P117" s="3">
        <v>10.821555555555555</v>
      </c>
      <c r="Q117" s="3">
        <v>0</v>
      </c>
      <c r="R117" s="3">
        <f>SUM(Table2[[#This Row],[Qualified Activities Professional Hours]:[Other Activities Professional Hours]])/Table2[[#This Row],[MDS Census]]</f>
        <v>0.3583296541574687</v>
      </c>
      <c r="S117" s="3">
        <v>0.86844444444444457</v>
      </c>
      <c r="T117" s="3">
        <v>3.5926666666666662</v>
      </c>
      <c r="U117" s="3">
        <v>0</v>
      </c>
      <c r="V117" s="3">
        <f>SUM(Table2[[#This Row],[Occupational Therapist Hours]:[OT Aide Hours]])/Table2[[#This Row],[MDS Census]]</f>
        <v>0.14771891096394404</v>
      </c>
      <c r="W117" s="3">
        <v>4.4837777777777763</v>
      </c>
      <c r="X117" s="3">
        <v>3.0748888888888897</v>
      </c>
      <c r="Y117" s="3">
        <v>0</v>
      </c>
      <c r="Z117" s="3">
        <f>SUM(Table2[[#This Row],[Physical Therapist (PT) Hours]:[PT Aide Hours]])/Table2[[#This Row],[MDS Census]]</f>
        <v>0.25028697571743924</v>
      </c>
      <c r="AA117" s="3">
        <v>0</v>
      </c>
      <c r="AB117" s="3">
        <v>0</v>
      </c>
      <c r="AC117" s="3">
        <v>0</v>
      </c>
      <c r="AD117" s="3">
        <v>0</v>
      </c>
      <c r="AE117" s="3">
        <v>0</v>
      </c>
      <c r="AF117" s="3">
        <v>0</v>
      </c>
      <c r="AG117" s="3">
        <v>0</v>
      </c>
      <c r="AH117" s="1" t="s">
        <v>115</v>
      </c>
      <c r="AI117" s="17">
        <v>1</v>
      </c>
      <c r="AJ117" s="1"/>
    </row>
    <row r="118" spans="1:36" x14ac:dyDescent="0.2">
      <c r="A118" s="1" t="s">
        <v>208</v>
      </c>
      <c r="B118" s="1" t="s">
        <v>325</v>
      </c>
      <c r="C118" s="1" t="s">
        <v>422</v>
      </c>
      <c r="D118" s="1" t="s">
        <v>516</v>
      </c>
      <c r="E118" s="3">
        <v>128.57777777777778</v>
      </c>
      <c r="F118" s="3">
        <v>5.5111111111111111</v>
      </c>
      <c r="G118" s="3">
        <v>0.26777777777777784</v>
      </c>
      <c r="H118" s="3">
        <v>0.89722222222222225</v>
      </c>
      <c r="I118" s="3">
        <v>4.4027777777777777</v>
      </c>
      <c r="J118" s="3">
        <v>0</v>
      </c>
      <c r="K118" s="3">
        <v>0</v>
      </c>
      <c r="L118" s="3">
        <v>9.0666666666666664</v>
      </c>
      <c r="M118" s="3">
        <v>5.2444444444444445</v>
      </c>
      <c r="N118" s="3">
        <v>2.2916666666666665</v>
      </c>
      <c r="O118" s="3">
        <f>SUM(Table2[[#This Row],[Qualified Social Work Staff Hours]:[Other Social Work Staff Hours]])/Table2[[#This Row],[MDS Census]]</f>
        <v>5.861130314552368E-2</v>
      </c>
      <c r="P118" s="3">
        <v>5.2722222222222221</v>
      </c>
      <c r="Q118" s="3">
        <v>0</v>
      </c>
      <c r="R118" s="3">
        <f>SUM(Table2[[#This Row],[Qualified Activities Professional Hours]:[Other Activities Professional Hours]])/Table2[[#This Row],[MDS Census]]</f>
        <v>4.1004147943311441E-2</v>
      </c>
      <c r="S118" s="3">
        <v>11.477777777777778</v>
      </c>
      <c r="T118" s="3">
        <v>3.0120000000000005</v>
      </c>
      <c r="U118" s="3">
        <v>0</v>
      </c>
      <c r="V118" s="3">
        <f>SUM(Table2[[#This Row],[Occupational Therapist Hours]:[OT Aide Hours]])/Table2[[#This Row],[MDS Census]]</f>
        <v>0.11269270653301071</v>
      </c>
      <c r="W118" s="3">
        <v>9.3527777777777779</v>
      </c>
      <c r="X118" s="3">
        <v>4.802777777777778</v>
      </c>
      <c r="Y118" s="3">
        <v>0</v>
      </c>
      <c r="Z118" s="3">
        <f>SUM(Table2[[#This Row],[Physical Therapist (PT) Hours]:[PT Aide Hours]])/Table2[[#This Row],[MDS Census]]</f>
        <v>0.11009332872450742</v>
      </c>
      <c r="AA118" s="3">
        <v>0</v>
      </c>
      <c r="AB118" s="3">
        <v>7.5305555555555559</v>
      </c>
      <c r="AC118" s="3">
        <v>0</v>
      </c>
      <c r="AD118" s="3">
        <v>0</v>
      </c>
      <c r="AE118" s="3">
        <v>0</v>
      </c>
      <c r="AF118" s="3">
        <v>0.44166666666666665</v>
      </c>
      <c r="AG118" s="3">
        <v>0.27555555555555555</v>
      </c>
      <c r="AH118" s="1" t="s">
        <v>116</v>
      </c>
      <c r="AI118" s="17">
        <v>1</v>
      </c>
      <c r="AJ118" s="1"/>
    </row>
    <row r="119" spans="1:36" x14ac:dyDescent="0.2">
      <c r="A119" s="1" t="s">
        <v>208</v>
      </c>
      <c r="B119" s="1" t="s">
        <v>326</v>
      </c>
      <c r="C119" s="1" t="s">
        <v>446</v>
      </c>
      <c r="D119" s="1" t="s">
        <v>521</v>
      </c>
      <c r="E119" s="3">
        <v>114.52222222222223</v>
      </c>
      <c r="F119" s="3">
        <v>2.8305555555555557</v>
      </c>
      <c r="G119" s="3">
        <v>0.60555555555555551</v>
      </c>
      <c r="H119" s="3">
        <v>0</v>
      </c>
      <c r="I119" s="3">
        <v>2.8805555555555555</v>
      </c>
      <c r="J119" s="3">
        <v>0</v>
      </c>
      <c r="K119" s="3">
        <v>2.2777777777777777</v>
      </c>
      <c r="L119" s="3">
        <v>4.9138888888888888</v>
      </c>
      <c r="M119" s="3">
        <v>19.458333333333332</v>
      </c>
      <c r="N119" s="3">
        <v>0</v>
      </c>
      <c r="O119" s="3">
        <f>SUM(Table2[[#This Row],[Qualified Social Work Staff Hours]:[Other Social Work Staff Hours]])/Table2[[#This Row],[MDS Census]]</f>
        <v>0.16990879984476567</v>
      </c>
      <c r="P119" s="3">
        <v>5.4638888888888886</v>
      </c>
      <c r="Q119" s="3">
        <v>18.43888888888889</v>
      </c>
      <c r="R119" s="3">
        <f>SUM(Table2[[#This Row],[Qualified Activities Professional Hours]:[Other Activities Professional Hours]])/Table2[[#This Row],[MDS Census]]</f>
        <v>0.20871737654021538</v>
      </c>
      <c r="S119" s="3">
        <v>13.397222222222222</v>
      </c>
      <c r="T119" s="3">
        <v>3.4</v>
      </c>
      <c r="U119" s="3">
        <v>0</v>
      </c>
      <c r="V119" s="3">
        <f>SUM(Table2[[#This Row],[Occupational Therapist Hours]:[OT Aide Hours]])/Table2[[#This Row],[MDS Census]]</f>
        <v>0.14667216454836518</v>
      </c>
      <c r="W119" s="3">
        <v>16.824999999999999</v>
      </c>
      <c r="X119" s="3">
        <v>7.6194444444444445</v>
      </c>
      <c r="Y119" s="3">
        <v>14.419444444444444</v>
      </c>
      <c r="Z119" s="3">
        <f>SUM(Table2[[#This Row],[Physical Therapist (PT) Hours]:[PT Aide Hours]])/Table2[[#This Row],[MDS Census]]</f>
        <v>0.3393567478412729</v>
      </c>
      <c r="AA119" s="3">
        <v>0</v>
      </c>
      <c r="AB119" s="3">
        <v>0</v>
      </c>
      <c r="AC119" s="3">
        <v>0</v>
      </c>
      <c r="AD119" s="3">
        <v>0</v>
      </c>
      <c r="AE119" s="3">
        <v>0</v>
      </c>
      <c r="AF119" s="3">
        <v>0</v>
      </c>
      <c r="AG119" s="3">
        <v>0.39444444444444443</v>
      </c>
      <c r="AH119" s="1" t="s">
        <v>117</v>
      </c>
      <c r="AI119" s="17">
        <v>1</v>
      </c>
      <c r="AJ119" s="1"/>
    </row>
    <row r="120" spans="1:36" x14ac:dyDescent="0.2">
      <c r="A120" s="1" t="s">
        <v>208</v>
      </c>
      <c r="B120" s="1" t="s">
        <v>327</v>
      </c>
      <c r="C120" s="1" t="s">
        <v>481</v>
      </c>
      <c r="D120" s="1" t="s">
        <v>518</v>
      </c>
      <c r="E120" s="3">
        <v>74.411111111111111</v>
      </c>
      <c r="F120" s="3">
        <v>5.5111111111111111</v>
      </c>
      <c r="G120" s="3">
        <v>0.2005555555555556</v>
      </c>
      <c r="H120" s="3">
        <v>0.14488888888888887</v>
      </c>
      <c r="I120" s="3">
        <v>3.2222222222222223</v>
      </c>
      <c r="J120" s="3">
        <v>0</v>
      </c>
      <c r="K120" s="3">
        <v>0</v>
      </c>
      <c r="L120" s="3">
        <v>4.1272222222222217</v>
      </c>
      <c r="M120" s="3">
        <v>5.3416666666666668</v>
      </c>
      <c r="N120" s="3">
        <v>0</v>
      </c>
      <c r="O120" s="3">
        <f>SUM(Table2[[#This Row],[Qualified Social Work Staff Hours]:[Other Social Work Staff Hours]])/Table2[[#This Row],[MDS Census]]</f>
        <v>7.1785874272062122E-2</v>
      </c>
      <c r="P120" s="3">
        <v>2.3972222222222221</v>
      </c>
      <c r="Q120" s="3">
        <v>8.4222222222222225</v>
      </c>
      <c r="R120" s="3">
        <f>SUM(Table2[[#This Row],[Qualified Activities Professional Hours]:[Other Activities Professional Hours]])/Table2[[#This Row],[MDS Census]]</f>
        <v>0.14540092578766611</v>
      </c>
      <c r="S120" s="3">
        <v>5.3536666666666664</v>
      </c>
      <c r="T120" s="3">
        <v>4.5511111111111111</v>
      </c>
      <c r="U120" s="3">
        <v>0</v>
      </c>
      <c r="V120" s="3">
        <f>SUM(Table2[[#This Row],[Occupational Therapist Hours]:[OT Aide Hours]])/Table2[[#This Row],[MDS Census]]</f>
        <v>0.13310885471106465</v>
      </c>
      <c r="W120" s="3">
        <v>4.1604444444444448</v>
      </c>
      <c r="X120" s="3">
        <v>4.1213333333333333</v>
      </c>
      <c r="Y120" s="3">
        <v>0</v>
      </c>
      <c r="Z120" s="3">
        <f>SUM(Table2[[#This Row],[Physical Therapist (PT) Hours]:[PT Aide Hours]])/Table2[[#This Row],[MDS Census]]</f>
        <v>0.11129759593847992</v>
      </c>
      <c r="AA120" s="3">
        <v>0</v>
      </c>
      <c r="AB120" s="3">
        <v>4.4405555555555551</v>
      </c>
      <c r="AC120" s="3">
        <v>0</v>
      </c>
      <c r="AD120" s="3">
        <v>0</v>
      </c>
      <c r="AE120" s="3">
        <v>0</v>
      </c>
      <c r="AF120" s="3">
        <v>4.833333333333333</v>
      </c>
      <c r="AG120" s="3">
        <v>0</v>
      </c>
      <c r="AH120" s="1" t="s">
        <v>118</v>
      </c>
      <c r="AI120" s="17">
        <v>1</v>
      </c>
      <c r="AJ120" s="1"/>
    </row>
    <row r="121" spans="1:36" x14ac:dyDescent="0.2">
      <c r="A121" s="1" t="s">
        <v>208</v>
      </c>
      <c r="B121" s="1" t="s">
        <v>328</v>
      </c>
      <c r="C121" s="1" t="s">
        <v>490</v>
      </c>
      <c r="D121" s="1" t="s">
        <v>523</v>
      </c>
      <c r="E121" s="3">
        <v>140.37777777777777</v>
      </c>
      <c r="F121" s="3">
        <v>5.4972222222222218</v>
      </c>
      <c r="G121" s="3">
        <v>3.3333333333333335</v>
      </c>
      <c r="H121" s="3">
        <v>0.4</v>
      </c>
      <c r="I121" s="3">
        <v>5.5888888888888886</v>
      </c>
      <c r="J121" s="3">
        <v>0</v>
      </c>
      <c r="K121" s="3">
        <v>2.0444444444444443</v>
      </c>
      <c r="L121" s="3">
        <v>4.7638888888888893</v>
      </c>
      <c r="M121" s="3">
        <v>19.511111111111113</v>
      </c>
      <c r="N121" s="3">
        <v>0</v>
      </c>
      <c r="O121" s="3">
        <f>SUM(Table2[[#This Row],[Qualified Social Work Staff Hours]:[Other Social Work Staff Hours]])/Table2[[#This Row],[MDS Census]]</f>
        <v>0.13899002691150866</v>
      </c>
      <c r="P121" s="3">
        <v>8.9583333333333339</v>
      </c>
      <c r="Q121" s="3">
        <v>22.583333333333332</v>
      </c>
      <c r="R121" s="3">
        <f>SUM(Table2[[#This Row],[Qualified Activities Professional Hours]:[Other Activities Professional Hours]])/Table2[[#This Row],[MDS Census]]</f>
        <v>0.22469130916574323</v>
      </c>
      <c r="S121" s="3">
        <v>9.1277777777777782</v>
      </c>
      <c r="T121" s="3">
        <v>10.405555555555555</v>
      </c>
      <c r="U121" s="3">
        <v>0</v>
      </c>
      <c r="V121" s="3">
        <f>SUM(Table2[[#This Row],[Occupational Therapist Hours]:[OT Aide Hours]])/Table2[[#This Row],[MDS Census]]</f>
        <v>0.13914832990343518</v>
      </c>
      <c r="W121" s="3">
        <v>18.905555555555555</v>
      </c>
      <c r="X121" s="3">
        <v>4.302777777777778</v>
      </c>
      <c r="Y121" s="3">
        <v>0</v>
      </c>
      <c r="Z121" s="3">
        <f>SUM(Table2[[#This Row],[Physical Therapist (PT) Hours]:[PT Aide Hours]])/Table2[[#This Row],[MDS Census]]</f>
        <v>0.16532768719328797</v>
      </c>
      <c r="AA121" s="3">
        <v>2.8</v>
      </c>
      <c r="AB121" s="3">
        <v>0</v>
      </c>
      <c r="AC121" s="3">
        <v>0</v>
      </c>
      <c r="AD121" s="3">
        <v>0</v>
      </c>
      <c r="AE121" s="3">
        <v>0</v>
      </c>
      <c r="AF121" s="3">
        <v>0</v>
      </c>
      <c r="AG121" s="3">
        <v>2.2666666666666666</v>
      </c>
      <c r="AH121" s="1" t="s">
        <v>119</v>
      </c>
      <c r="AI121" s="17">
        <v>1</v>
      </c>
      <c r="AJ121" s="1"/>
    </row>
    <row r="122" spans="1:36" x14ac:dyDescent="0.2">
      <c r="A122" s="1" t="s">
        <v>208</v>
      </c>
      <c r="B122" s="1" t="s">
        <v>329</v>
      </c>
      <c r="C122" s="1" t="s">
        <v>480</v>
      </c>
      <c r="D122" s="1" t="s">
        <v>521</v>
      </c>
      <c r="E122" s="3">
        <v>36.744444444444447</v>
      </c>
      <c r="F122" s="3">
        <v>4.9222222222222225</v>
      </c>
      <c r="G122" s="3">
        <v>0.30555555555555558</v>
      </c>
      <c r="H122" s="3">
        <v>0.23966666666666678</v>
      </c>
      <c r="I122" s="3">
        <v>2.1777777777777776</v>
      </c>
      <c r="J122" s="3">
        <v>0</v>
      </c>
      <c r="K122" s="3">
        <v>0</v>
      </c>
      <c r="L122" s="3">
        <v>1.2305555555555556</v>
      </c>
      <c r="M122" s="3">
        <v>4.4444444444444446</v>
      </c>
      <c r="N122" s="3">
        <v>0</v>
      </c>
      <c r="O122" s="3">
        <f>SUM(Table2[[#This Row],[Qualified Social Work Staff Hours]:[Other Social Work Staff Hours]])/Table2[[#This Row],[MDS Census]]</f>
        <v>0.12095554883580284</v>
      </c>
      <c r="P122" s="3">
        <v>0</v>
      </c>
      <c r="Q122" s="3">
        <v>1.1583333333333334</v>
      </c>
      <c r="R122" s="3">
        <f>SUM(Table2[[#This Row],[Qualified Activities Professional Hours]:[Other Activities Professional Hours]])/Table2[[#This Row],[MDS Census]]</f>
        <v>3.1524039915331113E-2</v>
      </c>
      <c r="S122" s="3">
        <v>1.4416666666666667</v>
      </c>
      <c r="T122" s="3">
        <v>3.4305555555555554</v>
      </c>
      <c r="U122" s="3">
        <v>0</v>
      </c>
      <c r="V122" s="3">
        <f>SUM(Table2[[#This Row],[Occupational Therapist Hours]:[OT Aide Hours]])/Table2[[#This Row],[MDS Census]]</f>
        <v>0.13259752041124884</v>
      </c>
      <c r="W122" s="3">
        <v>2.0083333333333333</v>
      </c>
      <c r="X122" s="3">
        <v>5.1611111111111114</v>
      </c>
      <c r="Y122" s="3">
        <v>0</v>
      </c>
      <c r="Z122" s="3">
        <f>SUM(Table2[[#This Row],[Physical Therapist (PT) Hours]:[PT Aide Hours]])/Table2[[#This Row],[MDS Census]]</f>
        <v>0.19511641971575444</v>
      </c>
      <c r="AA122" s="3">
        <v>0</v>
      </c>
      <c r="AB122" s="3">
        <v>4.2583333333333337</v>
      </c>
      <c r="AC122" s="3">
        <v>0</v>
      </c>
      <c r="AD122" s="3">
        <v>0</v>
      </c>
      <c r="AE122" s="3">
        <v>0</v>
      </c>
      <c r="AF122" s="3">
        <v>0</v>
      </c>
      <c r="AG122" s="3">
        <v>0</v>
      </c>
      <c r="AH122" s="1" t="s">
        <v>120</v>
      </c>
      <c r="AI122" s="17">
        <v>1</v>
      </c>
      <c r="AJ122" s="1"/>
    </row>
    <row r="123" spans="1:36" x14ac:dyDescent="0.2">
      <c r="A123" s="1" t="s">
        <v>208</v>
      </c>
      <c r="B123" s="1" t="s">
        <v>330</v>
      </c>
      <c r="C123" s="1" t="s">
        <v>417</v>
      </c>
      <c r="D123" s="1" t="s">
        <v>518</v>
      </c>
      <c r="E123" s="3">
        <v>2.0111111111111111</v>
      </c>
      <c r="F123" s="3">
        <v>3.0833333333333335</v>
      </c>
      <c r="G123" s="3">
        <v>0</v>
      </c>
      <c r="H123" s="3">
        <v>0</v>
      </c>
      <c r="I123" s="3">
        <v>0</v>
      </c>
      <c r="J123" s="3">
        <v>0</v>
      </c>
      <c r="K123" s="3">
        <v>0</v>
      </c>
      <c r="L123" s="3">
        <v>0.05</v>
      </c>
      <c r="M123" s="3">
        <v>0</v>
      </c>
      <c r="N123" s="3">
        <v>0</v>
      </c>
      <c r="O123" s="3">
        <f>SUM(Table2[[#This Row],[Qualified Social Work Staff Hours]:[Other Social Work Staff Hours]])/Table2[[#This Row],[MDS Census]]</f>
        <v>0</v>
      </c>
      <c r="P123" s="3">
        <v>0</v>
      </c>
      <c r="Q123" s="3">
        <v>0</v>
      </c>
      <c r="R123" s="3">
        <f>SUM(Table2[[#This Row],[Qualified Activities Professional Hours]:[Other Activities Professional Hours]])/Table2[[#This Row],[MDS Census]]</f>
        <v>0</v>
      </c>
      <c r="S123" s="3">
        <v>0</v>
      </c>
      <c r="T123" s="3">
        <v>0.12222222222222222</v>
      </c>
      <c r="U123" s="3">
        <v>0</v>
      </c>
      <c r="V123" s="3">
        <f>SUM(Table2[[#This Row],[Occupational Therapist Hours]:[OT Aide Hours]])/Table2[[#This Row],[MDS Census]]</f>
        <v>6.0773480662983423E-2</v>
      </c>
      <c r="W123" s="3">
        <v>0</v>
      </c>
      <c r="X123" s="3">
        <v>2.1277777777777778</v>
      </c>
      <c r="Y123" s="3">
        <v>0</v>
      </c>
      <c r="Z123" s="3">
        <f>SUM(Table2[[#This Row],[Physical Therapist (PT) Hours]:[PT Aide Hours]])/Table2[[#This Row],[MDS Census]]</f>
        <v>1.0580110497237569</v>
      </c>
      <c r="AA123" s="3">
        <v>0</v>
      </c>
      <c r="AB123" s="3">
        <v>0.52222222222222225</v>
      </c>
      <c r="AC123" s="3">
        <v>0</v>
      </c>
      <c r="AD123" s="3">
        <v>0</v>
      </c>
      <c r="AE123" s="3">
        <v>0</v>
      </c>
      <c r="AF123" s="3">
        <v>0</v>
      </c>
      <c r="AG123" s="3">
        <v>0</v>
      </c>
      <c r="AH123" s="1" t="s">
        <v>121</v>
      </c>
      <c r="AI123" s="17">
        <v>1</v>
      </c>
      <c r="AJ123" s="1"/>
    </row>
    <row r="124" spans="1:36" x14ac:dyDescent="0.2">
      <c r="A124" s="1" t="s">
        <v>208</v>
      </c>
      <c r="B124" s="1" t="s">
        <v>331</v>
      </c>
      <c r="C124" s="1" t="s">
        <v>464</v>
      </c>
      <c r="D124" s="1" t="s">
        <v>517</v>
      </c>
      <c r="E124" s="3">
        <v>102.21111111111111</v>
      </c>
      <c r="F124" s="3">
        <v>4.6222222222222218</v>
      </c>
      <c r="G124" s="3">
        <v>0.43666666666666665</v>
      </c>
      <c r="H124" s="3">
        <v>0.44888888888888889</v>
      </c>
      <c r="I124" s="3">
        <v>3.5152222222222216</v>
      </c>
      <c r="J124" s="3">
        <v>0</v>
      </c>
      <c r="K124" s="3">
        <v>0</v>
      </c>
      <c r="L124" s="3">
        <v>3.8638888888888889</v>
      </c>
      <c r="M124" s="3">
        <v>0</v>
      </c>
      <c r="N124" s="3">
        <v>5.7217777777777785</v>
      </c>
      <c r="O124" s="3">
        <f>SUM(Table2[[#This Row],[Qualified Social Work Staff Hours]:[Other Social Work Staff Hours]])/Table2[[#This Row],[MDS Census]]</f>
        <v>5.5979997825850641E-2</v>
      </c>
      <c r="P124" s="3">
        <v>0</v>
      </c>
      <c r="Q124" s="3">
        <v>0</v>
      </c>
      <c r="R124" s="3">
        <f>SUM(Table2[[#This Row],[Qualified Activities Professional Hours]:[Other Activities Professional Hours]])/Table2[[#This Row],[MDS Census]]</f>
        <v>0</v>
      </c>
      <c r="S124" s="3">
        <v>7.6888888888888891</v>
      </c>
      <c r="T124" s="3">
        <v>10.761111111111111</v>
      </c>
      <c r="U124" s="3">
        <v>0</v>
      </c>
      <c r="V124" s="3">
        <f>SUM(Table2[[#This Row],[Occupational Therapist Hours]:[OT Aide Hours]])/Table2[[#This Row],[MDS Census]]</f>
        <v>0.18050875095119034</v>
      </c>
      <c r="W124" s="3">
        <v>13.444444444444445</v>
      </c>
      <c r="X124" s="3">
        <v>11.661111111111111</v>
      </c>
      <c r="Y124" s="3">
        <v>0</v>
      </c>
      <c r="Z124" s="3">
        <f>SUM(Table2[[#This Row],[Physical Therapist (PT) Hours]:[PT Aide Hours]])/Table2[[#This Row],[MDS Census]]</f>
        <v>0.2456245244048266</v>
      </c>
      <c r="AA124" s="3">
        <v>0</v>
      </c>
      <c r="AB124" s="3">
        <v>13.29177777777778</v>
      </c>
      <c r="AC124" s="3">
        <v>0</v>
      </c>
      <c r="AD124" s="3">
        <v>0</v>
      </c>
      <c r="AE124" s="3">
        <v>0</v>
      </c>
      <c r="AF124" s="3">
        <v>0</v>
      </c>
      <c r="AG124" s="3">
        <v>0</v>
      </c>
      <c r="AH124" s="1" t="s">
        <v>122</v>
      </c>
      <c r="AI124" s="17">
        <v>1</v>
      </c>
      <c r="AJ124" s="1"/>
    </row>
    <row r="125" spans="1:36" x14ac:dyDescent="0.2">
      <c r="A125" s="1" t="s">
        <v>208</v>
      </c>
      <c r="B125" s="1" t="s">
        <v>332</v>
      </c>
      <c r="C125" s="1" t="s">
        <v>422</v>
      </c>
      <c r="D125" s="1" t="s">
        <v>516</v>
      </c>
      <c r="E125" s="3">
        <v>116.11111111111111</v>
      </c>
      <c r="F125" s="3">
        <v>5.5111111111111111</v>
      </c>
      <c r="G125" s="3">
        <v>0.6333333333333333</v>
      </c>
      <c r="H125" s="3">
        <v>1.0255555555555553</v>
      </c>
      <c r="I125" s="3">
        <v>4.0716666666666672</v>
      </c>
      <c r="J125" s="3">
        <v>0</v>
      </c>
      <c r="K125" s="3">
        <v>0</v>
      </c>
      <c r="L125" s="3">
        <v>3.8250000000000002</v>
      </c>
      <c r="M125" s="3">
        <v>5.5111111111111111</v>
      </c>
      <c r="N125" s="3">
        <v>1.9222222222222223</v>
      </c>
      <c r="O125" s="3">
        <f>SUM(Table2[[#This Row],[Qualified Social Work Staff Hours]:[Other Social Work Staff Hours]])/Table2[[#This Row],[MDS Census]]</f>
        <v>6.4019138755980864E-2</v>
      </c>
      <c r="P125" s="3">
        <v>4.9777777777777779</v>
      </c>
      <c r="Q125" s="3">
        <v>2.7305555555555556</v>
      </c>
      <c r="R125" s="3">
        <f>SUM(Table2[[#This Row],[Qualified Activities Professional Hours]:[Other Activities Professional Hours]])/Table2[[#This Row],[MDS Census]]</f>
        <v>6.638755980861244E-2</v>
      </c>
      <c r="S125" s="3">
        <v>8.8777777777777782</v>
      </c>
      <c r="T125" s="3">
        <v>8.2527777777777782</v>
      </c>
      <c r="U125" s="3">
        <v>0</v>
      </c>
      <c r="V125" s="3">
        <f>SUM(Table2[[#This Row],[Occupational Therapist Hours]:[OT Aide Hours]])/Table2[[#This Row],[MDS Census]]</f>
        <v>0.14753588516746413</v>
      </c>
      <c r="W125" s="3">
        <v>8.155555555555555</v>
      </c>
      <c r="X125" s="3">
        <v>15.227777777777778</v>
      </c>
      <c r="Y125" s="3">
        <v>0</v>
      </c>
      <c r="Z125" s="3">
        <f>SUM(Table2[[#This Row],[Physical Therapist (PT) Hours]:[PT Aide Hours]])/Table2[[#This Row],[MDS Census]]</f>
        <v>0.20138755980861242</v>
      </c>
      <c r="AA125" s="3">
        <v>0</v>
      </c>
      <c r="AB125" s="3">
        <v>7.458333333333333</v>
      </c>
      <c r="AC125" s="3">
        <v>0</v>
      </c>
      <c r="AD125" s="3">
        <v>0</v>
      </c>
      <c r="AE125" s="3">
        <v>0</v>
      </c>
      <c r="AF125" s="3">
        <v>1.1111111111111112E-2</v>
      </c>
      <c r="AG125" s="3">
        <v>1.0999999999999996</v>
      </c>
      <c r="AH125" s="1" t="s">
        <v>123</v>
      </c>
      <c r="AI125" s="17">
        <v>1</v>
      </c>
      <c r="AJ125" s="1"/>
    </row>
    <row r="126" spans="1:36" x14ac:dyDescent="0.2">
      <c r="A126" s="1" t="s">
        <v>208</v>
      </c>
      <c r="B126" s="1" t="s">
        <v>333</v>
      </c>
      <c r="C126" s="1" t="s">
        <v>491</v>
      </c>
      <c r="D126" s="1" t="s">
        <v>518</v>
      </c>
      <c r="E126" s="3">
        <v>72.655555555555551</v>
      </c>
      <c r="F126" s="3">
        <v>5.6</v>
      </c>
      <c r="G126" s="3">
        <v>0.78222222222222249</v>
      </c>
      <c r="H126" s="3">
        <v>0.46866666666666673</v>
      </c>
      <c r="I126" s="3">
        <v>2.2222222222222223</v>
      </c>
      <c r="J126" s="3">
        <v>0</v>
      </c>
      <c r="K126" s="3">
        <v>0</v>
      </c>
      <c r="L126" s="3">
        <v>0.62388888888888883</v>
      </c>
      <c r="M126" s="3">
        <v>8.0241111111111127</v>
      </c>
      <c r="N126" s="3">
        <v>0</v>
      </c>
      <c r="O126" s="3">
        <f>SUM(Table2[[#This Row],[Qualified Social Work Staff Hours]:[Other Social Work Staff Hours]])/Table2[[#This Row],[MDS Census]]</f>
        <v>0.1104404343171739</v>
      </c>
      <c r="P126" s="3">
        <v>0</v>
      </c>
      <c r="Q126" s="3">
        <v>7.0836666666666668</v>
      </c>
      <c r="R126" s="3">
        <f>SUM(Table2[[#This Row],[Qualified Activities Professional Hours]:[Other Activities Professional Hours]])/Table2[[#This Row],[MDS Census]]</f>
        <v>9.7496559106897085E-2</v>
      </c>
      <c r="S126" s="3">
        <v>12.11866666666667</v>
      </c>
      <c r="T126" s="3">
        <v>9.8526666666666678</v>
      </c>
      <c r="U126" s="3">
        <v>0</v>
      </c>
      <c r="V126" s="3">
        <f>SUM(Table2[[#This Row],[Occupational Therapist Hours]:[OT Aide Hours]])/Table2[[#This Row],[MDS Census]]</f>
        <v>0.30240403731457416</v>
      </c>
      <c r="W126" s="3">
        <v>9.8874444444444478</v>
      </c>
      <c r="X126" s="3">
        <v>9.9936666666666696</v>
      </c>
      <c r="Y126" s="3">
        <v>0</v>
      </c>
      <c r="Z126" s="3">
        <f>SUM(Table2[[#This Row],[Physical Therapist (PT) Hours]:[PT Aide Hours]])/Table2[[#This Row],[MDS Census]]</f>
        <v>0.27363511240250815</v>
      </c>
      <c r="AA126" s="3">
        <v>0</v>
      </c>
      <c r="AB126" s="3">
        <v>5.0196666666666649</v>
      </c>
      <c r="AC126" s="3">
        <v>0</v>
      </c>
      <c r="AD126" s="3">
        <v>0</v>
      </c>
      <c r="AE126" s="3">
        <v>0</v>
      </c>
      <c r="AF126" s="3">
        <v>1.9204444444444442</v>
      </c>
      <c r="AG126" s="3">
        <v>0</v>
      </c>
      <c r="AH126" s="1" t="s">
        <v>124</v>
      </c>
      <c r="AI126" s="17">
        <v>1</v>
      </c>
      <c r="AJ126" s="1"/>
    </row>
    <row r="127" spans="1:36" x14ac:dyDescent="0.2">
      <c r="A127" s="1" t="s">
        <v>208</v>
      </c>
      <c r="B127" s="1" t="s">
        <v>334</v>
      </c>
      <c r="C127" s="1" t="s">
        <v>445</v>
      </c>
      <c r="D127" s="1" t="s">
        <v>522</v>
      </c>
      <c r="E127" s="3">
        <v>126.15555555555555</v>
      </c>
      <c r="F127" s="3">
        <v>2.1777777777777776</v>
      </c>
      <c r="G127" s="3">
        <v>5.0111111111111111</v>
      </c>
      <c r="H127" s="3">
        <v>0</v>
      </c>
      <c r="I127" s="3">
        <v>1.9111111111111112</v>
      </c>
      <c r="J127" s="3">
        <v>0</v>
      </c>
      <c r="K127" s="3">
        <v>7.0222222222222221</v>
      </c>
      <c r="L127" s="3">
        <v>0.54166666666666663</v>
      </c>
      <c r="M127" s="3">
        <v>17.058333333333334</v>
      </c>
      <c r="N127" s="3">
        <v>0</v>
      </c>
      <c r="O127" s="3">
        <f>SUM(Table2[[#This Row],[Qualified Social Work Staff Hours]:[Other Social Work Staff Hours]])/Table2[[#This Row],[MDS Census]]</f>
        <v>0.13521666373084376</v>
      </c>
      <c r="P127" s="3">
        <v>5.3916666666666666</v>
      </c>
      <c r="Q127" s="3">
        <v>21.074999999999999</v>
      </c>
      <c r="R127" s="3">
        <f>SUM(Table2[[#This Row],[Qualified Activities Professional Hours]:[Other Activities Professional Hours]])/Table2[[#This Row],[MDS Census]]</f>
        <v>0.20979390523163644</v>
      </c>
      <c r="S127" s="3">
        <v>13.138888888888889</v>
      </c>
      <c r="T127" s="3">
        <v>6.9972222222222218</v>
      </c>
      <c r="U127" s="3">
        <v>0</v>
      </c>
      <c r="V127" s="3">
        <f>SUM(Table2[[#This Row],[Occupational Therapist Hours]:[OT Aide Hours]])/Table2[[#This Row],[MDS Census]]</f>
        <v>0.15961335212259997</v>
      </c>
      <c r="W127" s="3">
        <v>21.622222222222224</v>
      </c>
      <c r="X127" s="3">
        <v>7.833333333333333</v>
      </c>
      <c r="Y127" s="3">
        <v>8.4861111111111107</v>
      </c>
      <c r="Z127" s="3">
        <f>SUM(Table2[[#This Row],[Physical Therapist (PT) Hours]:[PT Aide Hours]])/Table2[[#This Row],[MDS Census]]</f>
        <v>0.30075303857671304</v>
      </c>
      <c r="AA127" s="3">
        <v>0</v>
      </c>
      <c r="AB127" s="3">
        <v>0</v>
      </c>
      <c r="AC127" s="3">
        <v>0</v>
      </c>
      <c r="AD127" s="3">
        <v>0</v>
      </c>
      <c r="AE127" s="3">
        <v>0</v>
      </c>
      <c r="AF127" s="3">
        <v>0</v>
      </c>
      <c r="AG127" s="3">
        <v>0</v>
      </c>
      <c r="AH127" s="1" t="s">
        <v>125</v>
      </c>
      <c r="AI127" s="17">
        <v>1</v>
      </c>
      <c r="AJ127" s="1"/>
    </row>
    <row r="128" spans="1:36" x14ac:dyDescent="0.2">
      <c r="A128" s="1" t="s">
        <v>208</v>
      </c>
      <c r="B128" s="1" t="s">
        <v>335</v>
      </c>
      <c r="C128" s="1" t="s">
        <v>427</v>
      </c>
      <c r="D128" s="1" t="s">
        <v>517</v>
      </c>
      <c r="E128" s="3">
        <v>94.688888888888883</v>
      </c>
      <c r="F128" s="3">
        <v>0</v>
      </c>
      <c r="G128" s="3">
        <v>0.12222222222222222</v>
      </c>
      <c r="H128" s="3">
        <v>0.31111111111111112</v>
      </c>
      <c r="I128" s="3">
        <v>4.2722222222222221</v>
      </c>
      <c r="J128" s="3">
        <v>0</v>
      </c>
      <c r="K128" s="3">
        <v>0</v>
      </c>
      <c r="L128" s="3">
        <v>3.6815555555555557</v>
      </c>
      <c r="M128" s="3">
        <v>10.088888888888889</v>
      </c>
      <c r="N128" s="3">
        <v>0</v>
      </c>
      <c r="O128" s="3">
        <f>SUM(Table2[[#This Row],[Qualified Social Work Staff Hours]:[Other Social Work Staff Hours]])/Table2[[#This Row],[MDS Census]]</f>
        <v>0.10654775874207932</v>
      </c>
      <c r="P128" s="3">
        <v>22.258333333333333</v>
      </c>
      <c r="Q128" s="3">
        <v>0</v>
      </c>
      <c r="R128" s="3">
        <f>SUM(Table2[[#This Row],[Qualified Activities Professional Hours]:[Other Activities Professional Hours]])/Table2[[#This Row],[MDS Census]]</f>
        <v>0.23506805914104673</v>
      </c>
      <c r="S128" s="3">
        <v>9.0052222222222191</v>
      </c>
      <c r="T128" s="3">
        <v>11.553666666666667</v>
      </c>
      <c r="U128" s="3">
        <v>0</v>
      </c>
      <c r="V128" s="3">
        <f>SUM(Table2[[#This Row],[Occupational Therapist Hours]:[OT Aide Hours]])/Table2[[#This Row],[MDS Census]]</f>
        <v>0.21712039427364468</v>
      </c>
      <c r="W128" s="3">
        <v>6.0484444444444456</v>
      </c>
      <c r="X128" s="3">
        <v>10.353777777777776</v>
      </c>
      <c r="Y128" s="3">
        <v>0</v>
      </c>
      <c r="Z128" s="3">
        <f>SUM(Table2[[#This Row],[Physical Therapist (PT) Hours]:[PT Aide Hours]])/Table2[[#This Row],[MDS Census]]</f>
        <v>0.17322224829852148</v>
      </c>
      <c r="AA128" s="3">
        <v>0</v>
      </c>
      <c r="AB128" s="3">
        <v>0</v>
      </c>
      <c r="AC128" s="3">
        <v>0</v>
      </c>
      <c r="AD128" s="3">
        <v>0</v>
      </c>
      <c r="AE128" s="3">
        <v>0</v>
      </c>
      <c r="AF128" s="3">
        <v>0</v>
      </c>
      <c r="AG128" s="3">
        <v>0</v>
      </c>
      <c r="AH128" s="1" t="s">
        <v>126</v>
      </c>
      <c r="AI128" s="17">
        <v>1</v>
      </c>
      <c r="AJ128" s="1"/>
    </row>
    <row r="129" spans="1:36" x14ac:dyDescent="0.2">
      <c r="A129" s="1" t="s">
        <v>208</v>
      </c>
      <c r="B129" s="1" t="s">
        <v>336</v>
      </c>
      <c r="C129" s="1" t="s">
        <v>418</v>
      </c>
      <c r="D129" s="1" t="s">
        <v>523</v>
      </c>
      <c r="E129" s="3">
        <v>85.822222222222223</v>
      </c>
      <c r="F129" s="3">
        <v>5.083333333333333</v>
      </c>
      <c r="G129" s="3">
        <v>3.888888888888889E-2</v>
      </c>
      <c r="H129" s="3">
        <v>0.31111111111111112</v>
      </c>
      <c r="I129" s="3">
        <v>4.052777777777778</v>
      </c>
      <c r="J129" s="3">
        <v>0</v>
      </c>
      <c r="K129" s="3">
        <v>0</v>
      </c>
      <c r="L129" s="3">
        <v>2.0143333333333331</v>
      </c>
      <c r="M129" s="3">
        <v>9.75</v>
      </c>
      <c r="N129" s="3">
        <v>0</v>
      </c>
      <c r="O129" s="3">
        <f>SUM(Table2[[#This Row],[Qualified Social Work Staff Hours]:[Other Social Work Staff Hours]])/Table2[[#This Row],[MDS Census]]</f>
        <v>0.11360693940963232</v>
      </c>
      <c r="P129" s="3">
        <v>18.147222222222222</v>
      </c>
      <c r="Q129" s="3">
        <v>0</v>
      </c>
      <c r="R129" s="3">
        <f>SUM(Table2[[#This Row],[Qualified Activities Professional Hours]:[Other Activities Professional Hours]])/Table2[[#This Row],[MDS Census]]</f>
        <v>0.21145132055929569</v>
      </c>
      <c r="S129" s="3">
        <v>10.522333333333334</v>
      </c>
      <c r="T129" s="3">
        <v>5.5939999999999994</v>
      </c>
      <c r="U129" s="3">
        <v>0</v>
      </c>
      <c r="V129" s="3">
        <f>SUM(Table2[[#This Row],[Occupational Therapist Hours]:[OT Aide Hours]])/Table2[[#This Row],[MDS Census]]</f>
        <v>0.18778741584671155</v>
      </c>
      <c r="W129" s="3">
        <v>4.6205555555555549</v>
      </c>
      <c r="X129" s="3">
        <v>8.0369999999999973</v>
      </c>
      <c r="Y129" s="3">
        <v>0</v>
      </c>
      <c r="Z129" s="3">
        <f>SUM(Table2[[#This Row],[Physical Therapist (PT) Hours]:[PT Aide Hours]])/Table2[[#This Row],[MDS Census]]</f>
        <v>0.147485758674262</v>
      </c>
      <c r="AA129" s="3">
        <v>0</v>
      </c>
      <c r="AB129" s="3">
        <v>0</v>
      </c>
      <c r="AC129" s="3">
        <v>0</v>
      </c>
      <c r="AD129" s="3">
        <v>0</v>
      </c>
      <c r="AE129" s="3">
        <v>0</v>
      </c>
      <c r="AF129" s="3">
        <v>0</v>
      </c>
      <c r="AG129" s="3">
        <v>0.29166666666666669</v>
      </c>
      <c r="AH129" s="1" t="s">
        <v>127</v>
      </c>
      <c r="AI129" s="17">
        <v>1</v>
      </c>
      <c r="AJ129" s="1"/>
    </row>
    <row r="130" spans="1:36" x14ac:dyDescent="0.2">
      <c r="A130" s="1" t="s">
        <v>208</v>
      </c>
      <c r="B130" s="1" t="s">
        <v>337</v>
      </c>
      <c r="C130" s="1" t="s">
        <v>455</v>
      </c>
      <c r="D130" s="1" t="s">
        <v>521</v>
      </c>
      <c r="E130" s="3">
        <v>45.06666666666667</v>
      </c>
      <c r="F130" s="3">
        <v>5.8111111111111109</v>
      </c>
      <c r="G130" s="3">
        <v>0.5</v>
      </c>
      <c r="H130" s="3">
        <v>0.21111111111111111</v>
      </c>
      <c r="I130" s="3">
        <v>1.1472222222222221</v>
      </c>
      <c r="J130" s="3">
        <v>0</v>
      </c>
      <c r="K130" s="3">
        <v>0</v>
      </c>
      <c r="L130" s="3">
        <v>1.3433333333333335</v>
      </c>
      <c r="M130" s="3">
        <v>5.6916666666666664</v>
      </c>
      <c r="N130" s="3">
        <v>0</v>
      </c>
      <c r="O130" s="3">
        <f>SUM(Table2[[#This Row],[Qualified Social Work Staff Hours]:[Other Social Work Staff Hours]])/Table2[[#This Row],[MDS Census]]</f>
        <v>0.12629437869822482</v>
      </c>
      <c r="P130" s="3">
        <v>10.047222222222222</v>
      </c>
      <c r="Q130" s="3">
        <v>4.6083333333333334</v>
      </c>
      <c r="R130" s="3">
        <f>SUM(Table2[[#This Row],[Qualified Activities Professional Hours]:[Other Activities Professional Hours]])/Table2[[#This Row],[MDS Census]]</f>
        <v>0.32519723865877709</v>
      </c>
      <c r="S130" s="3">
        <v>4.5246666666666666</v>
      </c>
      <c r="T130" s="3">
        <v>6.6164444444444461</v>
      </c>
      <c r="U130" s="3">
        <v>0</v>
      </c>
      <c r="V130" s="3">
        <f>SUM(Table2[[#This Row],[Occupational Therapist Hours]:[OT Aide Hours]])/Table2[[#This Row],[MDS Census]]</f>
        <v>0.24721400394477316</v>
      </c>
      <c r="W130" s="3">
        <v>2.9726666666666675</v>
      </c>
      <c r="X130" s="3">
        <v>5.2812222222222225</v>
      </c>
      <c r="Y130" s="3">
        <v>0</v>
      </c>
      <c r="Z130" s="3">
        <f>SUM(Table2[[#This Row],[Physical Therapist (PT) Hours]:[PT Aide Hours]])/Table2[[#This Row],[MDS Census]]</f>
        <v>0.18314842209072979</v>
      </c>
      <c r="AA130" s="3">
        <v>0</v>
      </c>
      <c r="AB130" s="3">
        <v>0</v>
      </c>
      <c r="AC130" s="3">
        <v>0</v>
      </c>
      <c r="AD130" s="3">
        <v>0</v>
      </c>
      <c r="AE130" s="3">
        <v>0</v>
      </c>
      <c r="AF130" s="3">
        <v>0</v>
      </c>
      <c r="AG130" s="3">
        <v>8.3333333333333329E-2</v>
      </c>
      <c r="AH130" s="1" t="s">
        <v>128</v>
      </c>
      <c r="AI130" s="17">
        <v>1</v>
      </c>
      <c r="AJ130" s="1"/>
    </row>
    <row r="131" spans="1:36" x14ac:dyDescent="0.2">
      <c r="A131" s="1" t="s">
        <v>208</v>
      </c>
      <c r="B131" s="1" t="s">
        <v>338</v>
      </c>
      <c r="C131" s="1" t="s">
        <v>492</v>
      </c>
      <c r="D131" s="1" t="s">
        <v>517</v>
      </c>
      <c r="E131" s="3">
        <v>106.73333333333333</v>
      </c>
      <c r="F131" s="3">
        <v>5.7777777777777777</v>
      </c>
      <c r="G131" s="3">
        <v>1.1333333333333333</v>
      </c>
      <c r="H131" s="3">
        <v>0.51477777777777778</v>
      </c>
      <c r="I131" s="3">
        <v>5.6472222222222221</v>
      </c>
      <c r="J131" s="3">
        <v>0</v>
      </c>
      <c r="K131" s="3">
        <v>5.1833333333333336</v>
      </c>
      <c r="L131" s="3">
        <v>4.4694444444444441</v>
      </c>
      <c r="M131" s="3">
        <v>10.222222222222221</v>
      </c>
      <c r="N131" s="3">
        <v>0</v>
      </c>
      <c r="O131" s="3">
        <f>SUM(Table2[[#This Row],[Qualified Social Work Staff Hours]:[Other Social Work Staff Hours]])/Table2[[#This Row],[MDS Census]]</f>
        <v>9.5773474911513626E-2</v>
      </c>
      <c r="P131" s="3">
        <v>11.824999999999999</v>
      </c>
      <c r="Q131" s="3">
        <v>3.286111111111111</v>
      </c>
      <c r="R131" s="3">
        <f>SUM(Table2[[#This Row],[Qualified Activities Professional Hours]:[Other Activities Professional Hours]])/Table2[[#This Row],[MDS Census]]</f>
        <v>0.14157818030397668</v>
      </c>
      <c r="S131" s="3">
        <v>15.755555555555556</v>
      </c>
      <c r="T131" s="3">
        <v>9.9472222222222229</v>
      </c>
      <c r="U131" s="3">
        <v>0</v>
      </c>
      <c r="V131" s="3">
        <f>SUM(Table2[[#This Row],[Occupational Therapist Hours]:[OT Aide Hours]])/Table2[[#This Row],[MDS Census]]</f>
        <v>0.24081303352071623</v>
      </c>
      <c r="W131" s="3">
        <v>14.880555555555556</v>
      </c>
      <c r="X131" s="3">
        <v>8.7555555555555564</v>
      </c>
      <c r="Y131" s="3">
        <v>5.7333333333333334</v>
      </c>
      <c r="Z131" s="3">
        <f>SUM(Table2[[#This Row],[Physical Therapist (PT) Hours]:[PT Aide Hours]])/Table2[[#This Row],[MDS Census]]</f>
        <v>0.2751665625650635</v>
      </c>
      <c r="AA131" s="3">
        <v>0</v>
      </c>
      <c r="AB131" s="3">
        <v>2.0444444444444443</v>
      </c>
      <c r="AC131" s="3">
        <v>0</v>
      </c>
      <c r="AD131" s="3">
        <v>0</v>
      </c>
      <c r="AE131" s="3">
        <v>0</v>
      </c>
      <c r="AF131" s="3">
        <v>0</v>
      </c>
      <c r="AG131" s="3">
        <v>0.74444444444444446</v>
      </c>
      <c r="AH131" s="1" t="s">
        <v>129</v>
      </c>
      <c r="AI131" s="17">
        <v>1</v>
      </c>
      <c r="AJ131" s="1"/>
    </row>
    <row r="132" spans="1:36" x14ac:dyDescent="0.2">
      <c r="A132" s="1" t="s">
        <v>208</v>
      </c>
      <c r="B132" s="1" t="s">
        <v>339</v>
      </c>
      <c r="C132" s="1" t="s">
        <v>453</v>
      </c>
      <c r="D132" s="1" t="s">
        <v>518</v>
      </c>
      <c r="E132" s="3">
        <v>134.98888888888888</v>
      </c>
      <c r="F132" s="3">
        <v>4.9111111111111114</v>
      </c>
      <c r="G132" s="3">
        <v>0.34444444444444444</v>
      </c>
      <c r="H132" s="3">
        <v>0.58888888888888891</v>
      </c>
      <c r="I132" s="3">
        <v>1.211111111111111</v>
      </c>
      <c r="J132" s="3">
        <v>0</v>
      </c>
      <c r="K132" s="3">
        <v>0</v>
      </c>
      <c r="L132" s="3">
        <v>1.24</v>
      </c>
      <c r="M132" s="3">
        <v>10.444444444444445</v>
      </c>
      <c r="N132" s="3">
        <v>0</v>
      </c>
      <c r="O132" s="3">
        <f>SUM(Table2[[#This Row],[Qualified Social Work Staff Hours]:[Other Social Work Staff Hours]])/Table2[[#This Row],[MDS Census]]</f>
        <v>7.7372623261173765E-2</v>
      </c>
      <c r="P132" s="3">
        <v>5.177777777777778</v>
      </c>
      <c r="Q132" s="3">
        <v>13.275222222222222</v>
      </c>
      <c r="R132" s="3">
        <f>SUM(Table2[[#This Row],[Qualified Activities Professional Hours]:[Other Activities Professional Hours]])/Table2[[#This Row],[MDS Census]]</f>
        <v>0.13670013992921229</v>
      </c>
      <c r="S132" s="3">
        <v>0.93711111111111112</v>
      </c>
      <c r="T132" s="3">
        <v>4.8413333333333322</v>
      </c>
      <c r="U132" s="3">
        <v>0</v>
      </c>
      <c r="V132" s="3">
        <f>SUM(Table2[[#This Row],[Occupational Therapist Hours]:[OT Aide Hours]])/Table2[[#This Row],[MDS Census]]</f>
        <v>4.2806815375751088E-2</v>
      </c>
      <c r="W132" s="3">
        <v>3.5202222222222224</v>
      </c>
      <c r="X132" s="3">
        <v>4.3972222222222221</v>
      </c>
      <c r="Y132" s="3">
        <v>0</v>
      </c>
      <c r="Z132" s="3">
        <f>SUM(Table2[[#This Row],[Physical Therapist (PT) Hours]:[PT Aide Hours]])/Table2[[#This Row],[MDS Census]]</f>
        <v>5.8652563997036798E-2</v>
      </c>
      <c r="AA132" s="3">
        <v>0</v>
      </c>
      <c r="AB132" s="3">
        <v>0</v>
      </c>
      <c r="AC132" s="3">
        <v>0</v>
      </c>
      <c r="AD132" s="3">
        <v>0</v>
      </c>
      <c r="AE132" s="3">
        <v>0</v>
      </c>
      <c r="AF132" s="3">
        <v>8.8888888888888892E-2</v>
      </c>
      <c r="AG132" s="3">
        <v>0</v>
      </c>
      <c r="AH132" s="1" t="s">
        <v>130</v>
      </c>
      <c r="AI132" s="17">
        <v>1</v>
      </c>
      <c r="AJ132" s="1"/>
    </row>
    <row r="133" spans="1:36" x14ac:dyDescent="0.2">
      <c r="A133" s="1" t="s">
        <v>208</v>
      </c>
      <c r="B133" s="1" t="s">
        <v>640</v>
      </c>
      <c r="C133" s="1" t="s">
        <v>463</v>
      </c>
      <c r="D133" s="1" t="s">
        <v>517</v>
      </c>
      <c r="E133" s="3">
        <v>38.011111111111113</v>
      </c>
      <c r="F133" s="3">
        <v>5.9258888888888883</v>
      </c>
      <c r="G133" s="3">
        <v>0.2388888888888889</v>
      </c>
      <c r="H133" s="3">
        <v>0</v>
      </c>
      <c r="I133" s="3">
        <v>2.2222222222222223</v>
      </c>
      <c r="J133" s="3">
        <v>0</v>
      </c>
      <c r="K133" s="3">
        <v>0</v>
      </c>
      <c r="L133" s="3">
        <v>1.9083333333333334</v>
      </c>
      <c r="M133" s="3">
        <v>5.540111111111111</v>
      </c>
      <c r="N133" s="3">
        <v>0.7496666666666667</v>
      </c>
      <c r="O133" s="3">
        <f>SUM(Table2[[#This Row],[Qualified Social Work Staff Hours]:[Other Social Work Staff Hours]])/Table2[[#This Row],[MDS Census]]</f>
        <v>0.16547208418591053</v>
      </c>
      <c r="P133" s="3">
        <v>5.4727777777777771</v>
      </c>
      <c r="Q133" s="3">
        <v>5.0904444444444445</v>
      </c>
      <c r="R133" s="3">
        <f>SUM(Table2[[#This Row],[Qualified Activities Professional Hours]:[Other Activities Professional Hours]])/Table2[[#This Row],[MDS Census]]</f>
        <v>0.27789827535808242</v>
      </c>
      <c r="S133" s="3">
        <v>5.75</v>
      </c>
      <c r="T133" s="3">
        <v>0.11388888888888889</v>
      </c>
      <c r="U133" s="3">
        <v>0</v>
      </c>
      <c r="V133" s="3">
        <f>SUM(Table2[[#This Row],[Occupational Therapist Hours]:[OT Aide Hours]])/Table2[[#This Row],[MDS Census]]</f>
        <v>0.15426775796550715</v>
      </c>
      <c r="W133" s="3">
        <v>4.6888888888888891</v>
      </c>
      <c r="X133" s="3">
        <v>0</v>
      </c>
      <c r="Y133" s="3">
        <v>0</v>
      </c>
      <c r="Z133" s="3">
        <f>SUM(Table2[[#This Row],[Physical Therapist (PT) Hours]:[PT Aide Hours]])/Table2[[#This Row],[MDS Census]]</f>
        <v>0.12335574393452207</v>
      </c>
      <c r="AA133" s="3">
        <v>0</v>
      </c>
      <c r="AB133" s="3">
        <v>0</v>
      </c>
      <c r="AC133" s="3">
        <v>0</v>
      </c>
      <c r="AD133" s="3">
        <v>0</v>
      </c>
      <c r="AE133" s="3">
        <v>0</v>
      </c>
      <c r="AF133" s="3">
        <v>0</v>
      </c>
      <c r="AG133" s="3">
        <v>0</v>
      </c>
      <c r="AH133" s="1" t="s">
        <v>131</v>
      </c>
      <c r="AI133" s="17">
        <v>1</v>
      </c>
      <c r="AJ133" s="1"/>
    </row>
    <row r="134" spans="1:36" x14ac:dyDescent="0.2">
      <c r="A134" s="1" t="s">
        <v>208</v>
      </c>
      <c r="B134" s="1" t="s">
        <v>340</v>
      </c>
      <c r="C134" s="1" t="s">
        <v>493</v>
      </c>
      <c r="D134" s="1" t="s">
        <v>516</v>
      </c>
      <c r="E134" s="3">
        <v>162.80000000000001</v>
      </c>
      <c r="F134" s="3">
        <v>4.6833333333333336</v>
      </c>
      <c r="G134" s="3">
        <v>0</v>
      </c>
      <c r="H134" s="3">
        <v>0</v>
      </c>
      <c r="I134" s="3">
        <v>15.272222222222222</v>
      </c>
      <c r="J134" s="3">
        <v>0</v>
      </c>
      <c r="K134" s="3">
        <v>0</v>
      </c>
      <c r="L134" s="3">
        <v>3.7604444444444449</v>
      </c>
      <c r="M134" s="3">
        <v>19.841666666666665</v>
      </c>
      <c r="N134" s="3">
        <v>0</v>
      </c>
      <c r="O134" s="3">
        <f>SUM(Table2[[#This Row],[Qualified Social Work Staff Hours]:[Other Social Work Staff Hours]])/Table2[[#This Row],[MDS Census]]</f>
        <v>0.12187755937755936</v>
      </c>
      <c r="P134" s="3">
        <v>21.863888888888887</v>
      </c>
      <c r="Q134" s="3">
        <v>0</v>
      </c>
      <c r="R134" s="3">
        <f>SUM(Table2[[#This Row],[Qualified Activities Professional Hours]:[Other Activities Professional Hours]])/Table2[[#This Row],[MDS Census]]</f>
        <v>0.13429907179907177</v>
      </c>
      <c r="S134" s="3">
        <v>10.322999999999999</v>
      </c>
      <c r="T134" s="3">
        <v>7.8137777777777782</v>
      </c>
      <c r="U134" s="3">
        <v>0</v>
      </c>
      <c r="V134" s="3">
        <f>SUM(Table2[[#This Row],[Occupational Therapist Hours]:[OT Aide Hours]])/Table2[[#This Row],[MDS Census]]</f>
        <v>0.11140526890526889</v>
      </c>
      <c r="W134" s="3">
        <v>9.8784444444444457</v>
      </c>
      <c r="X134" s="3">
        <v>13.361555555555558</v>
      </c>
      <c r="Y134" s="3">
        <v>0</v>
      </c>
      <c r="Z134" s="3">
        <f>SUM(Table2[[#This Row],[Physical Therapist (PT) Hours]:[PT Aide Hours]])/Table2[[#This Row],[MDS Census]]</f>
        <v>0.14275184275184274</v>
      </c>
      <c r="AA134" s="3">
        <v>0</v>
      </c>
      <c r="AB134" s="3">
        <v>0</v>
      </c>
      <c r="AC134" s="3">
        <v>0</v>
      </c>
      <c r="AD134" s="3">
        <v>0</v>
      </c>
      <c r="AE134" s="3">
        <v>0</v>
      </c>
      <c r="AF134" s="3">
        <v>0</v>
      </c>
      <c r="AG134" s="3">
        <v>0</v>
      </c>
      <c r="AH134" s="1" t="s">
        <v>132</v>
      </c>
      <c r="AI134" s="17">
        <v>1</v>
      </c>
      <c r="AJ134" s="1"/>
    </row>
    <row r="135" spans="1:36" x14ac:dyDescent="0.2">
      <c r="A135" s="1" t="s">
        <v>208</v>
      </c>
      <c r="B135" s="1" t="s">
        <v>341</v>
      </c>
      <c r="C135" s="1" t="s">
        <v>450</v>
      </c>
      <c r="D135" s="1" t="s">
        <v>522</v>
      </c>
      <c r="E135" s="3">
        <v>13.477777777777778</v>
      </c>
      <c r="F135" s="3">
        <v>4.416666666666667</v>
      </c>
      <c r="G135" s="3">
        <v>0</v>
      </c>
      <c r="H135" s="3">
        <v>0</v>
      </c>
      <c r="I135" s="3">
        <v>0</v>
      </c>
      <c r="J135" s="3">
        <v>0</v>
      </c>
      <c r="K135" s="3">
        <v>0</v>
      </c>
      <c r="L135" s="3">
        <v>0</v>
      </c>
      <c r="M135" s="3">
        <v>0</v>
      </c>
      <c r="N135" s="3">
        <v>5.1194444444444445</v>
      </c>
      <c r="O135" s="3">
        <f>SUM(Table2[[#This Row],[Qualified Social Work Staff Hours]:[Other Social Work Staff Hours]])/Table2[[#This Row],[MDS Census]]</f>
        <v>0.37984336356141796</v>
      </c>
      <c r="P135" s="3">
        <v>2.0277777777777777</v>
      </c>
      <c r="Q135" s="3">
        <v>0.23333333333333334</v>
      </c>
      <c r="R135" s="3">
        <f>SUM(Table2[[#This Row],[Qualified Activities Professional Hours]:[Other Activities Professional Hours]])/Table2[[#This Row],[MDS Census]]</f>
        <v>0.16776586974443528</v>
      </c>
      <c r="S135" s="3">
        <v>0</v>
      </c>
      <c r="T135" s="3">
        <v>0</v>
      </c>
      <c r="U135" s="3">
        <v>0</v>
      </c>
      <c r="V135" s="3">
        <f>SUM(Table2[[#This Row],[Occupational Therapist Hours]:[OT Aide Hours]])/Table2[[#This Row],[MDS Census]]</f>
        <v>0</v>
      </c>
      <c r="W135" s="3">
        <v>0</v>
      </c>
      <c r="X135" s="3">
        <v>0</v>
      </c>
      <c r="Y135" s="3">
        <v>0</v>
      </c>
      <c r="Z135" s="3">
        <f>SUM(Table2[[#This Row],[Physical Therapist (PT) Hours]:[PT Aide Hours]])/Table2[[#This Row],[MDS Census]]</f>
        <v>0</v>
      </c>
      <c r="AA135" s="3">
        <v>0</v>
      </c>
      <c r="AB135" s="3">
        <v>2.65</v>
      </c>
      <c r="AC135" s="3">
        <v>0</v>
      </c>
      <c r="AD135" s="3">
        <v>0</v>
      </c>
      <c r="AE135" s="3">
        <v>0</v>
      </c>
      <c r="AF135" s="3">
        <v>0</v>
      </c>
      <c r="AG135" s="3">
        <v>0</v>
      </c>
      <c r="AH135" s="1" t="s">
        <v>133</v>
      </c>
      <c r="AI135" s="17">
        <v>1</v>
      </c>
      <c r="AJ135" s="1"/>
    </row>
    <row r="136" spans="1:36" x14ac:dyDescent="0.2">
      <c r="A136" s="1" t="s">
        <v>208</v>
      </c>
      <c r="B136" s="1" t="s">
        <v>342</v>
      </c>
      <c r="C136" s="1" t="s">
        <v>480</v>
      </c>
      <c r="D136" s="1" t="s">
        <v>521</v>
      </c>
      <c r="E136" s="3">
        <v>77.63333333333334</v>
      </c>
      <c r="F136" s="3">
        <v>5.2444444444444445</v>
      </c>
      <c r="G136" s="3">
        <v>0.5</v>
      </c>
      <c r="H136" s="3">
        <v>0.48633333333333345</v>
      </c>
      <c r="I136" s="3">
        <v>3.3777777777777778</v>
      </c>
      <c r="J136" s="3">
        <v>0</v>
      </c>
      <c r="K136" s="3">
        <v>0</v>
      </c>
      <c r="L136" s="3">
        <v>4.5038888888888895</v>
      </c>
      <c r="M136" s="3">
        <v>11.022222222222222</v>
      </c>
      <c r="N136" s="3">
        <v>0</v>
      </c>
      <c r="O136" s="3">
        <f>SUM(Table2[[#This Row],[Qualified Social Work Staff Hours]:[Other Social Work Staff Hours]])/Table2[[#This Row],[MDS Census]]</f>
        <v>0.14197795906683841</v>
      </c>
      <c r="P136" s="3">
        <v>0</v>
      </c>
      <c r="Q136" s="3">
        <v>0</v>
      </c>
      <c r="R136" s="3">
        <f>SUM(Table2[[#This Row],[Qualified Activities Professional Hours]:[Other Activities Professional Hours]])/Table2[[#This Row],[MDS Census]]</f>
        <v>0</v>
      </c>
      <c r="S136" s="3">
        <v>9.6765555555555558</v>
      </c>
      <c r="T136" s="3">
        <v>11.646555555555556</v>
      </c>
      <c r="U136" s="3">
        <v>0</v>
      </c>
      <c r="V136" s="3">
        <f>SUM(Table2[[#This Row],[Occupational Therapist Hours]:[OT Aide Hours]])/Table2[[#This Row],[MDS Census]]</f>
        <v>0.27466437669958493</v>
      </c>
      <c r="W136" s="3">
        <v>18.003333333333337</v>
      </c>
      <c r="X136" s="3">
        <v>6.4933333333333332</v>
      </c>
      <c r="Y136" s="3">
        <v>3.1904444444444442</v>
      </c>
      <c r="Z136" s="3">
        <f>SUM(Table2[[#This Row],[Physical Therapist (PT) Hours]:[PT Aide Hours]])/Table2[[#This Row],[MDS Census]]</f>
        <v>0.35663947330757123</v>
      </c>
      <c r="AA136" s="3">
        <v>0</v>
      </c>
      <c r="AB136" s="3">
        <v>0</v>
      </c>
      <c r="AC136" s="3">
        <v>0</v>
      </c>
      <c r="AD136" s="3">
        <v>0</v>
      </c>
      <c r="AE136" s="3">
        <v>0</v>
      </c>
      <c r="AF136" s="3">
        <v>0</v>
      </c>
      <c r="AG136" s="3">
        <v>0</v>
      </c>
      <c r="AH136" s="1" t="s">
        <v>134</v>
      </c>
      <c r="AI136" s="17">
        <v>1</v>
      </c>
      <c r="AJ136" s="1"/>
    </row>
    <row r="137" spans="1:36" x14ac:dyDescent="0.2">
      <c r="A137" s="1" t="s">
        <v>208</v>
      </c>
      <c r="B137" s="1" t="s">
        <v>343</v>
      </c>
      <c r="C137" s="1" t="s">
        <v>451</v>
      </c>
      <c r="D137" s="1" t="s">
        <v>517</v>
      </c>
      <c r="E137" s="3">
        <v>77.24444444444444</v>
      </c>
      <c r="F137" s="3">
        <v>5.1555555555555559</v>
      </c>
      <c r="G137" s="3">
        <v>0.5822222222222222</v>
      </c>
      <c r="H137" s="3">
        <v>0</v>
      </c>
      <c r="I137" s="3">
        <v>4.4111111111111114</v>
      </c>
      <c r="J137" s="3">
        <v>3.6416666666666666</v>
      </c>
      <c r="K137" s="3">
        <v>0</v>
      </c>
      <c r="L137" s="3">
        <v>2.2388888888888889</v>
      </c>
      <c r="M137" s="3">
        <v>5.2444444444444445</v>
      </c>
      <c r="N137" s="3">
        <v>10.947222222222223</v>
      </c>
      <c r="O137" s="3">
        <f>SUM(Table2[[#This Row],[Qualified Social Work Staff Hours]:[Other Social Work Staff Hours]])/Table2[[#This Row],[MDS Census]]</f>
        <v>0.20961593785960875</v>
      </c>
      <c r="P137" s="3">
        <v>5.2666666666666666</v>
      </c>
      <c r="Q137" s="3">
        <v>12.594444444444445</v>
      </c>
      <c r="R137" s="3">
        <f>SUM(Table2[[#This Row],[Qualified Activities Professional Hours]:[Other Activities Professional Hours]])/Table2[[#This Row],[MDS Census]]</f>
        <v>0.23122842347525893</v>
      </c>
      <c r="S137" s="3">
        <v>16.658333333333335</v>
      </c>
      <c r="T137" s="3">
        <v>0</v>
      </c>
      <c r="U137" s="3">
        <v>0</v>
      </c>
      <c r="V137" s="3">
        <f>SUM(Table2[[#This Row],[Occupational Therapist Hours]:[OT Aide Hours]])/Table2[[#This Row],[MDS Census]]</f>
        <v>0.21565736478711164</v>
      </c>
      <c r="W137" s="3">
        <v>15.952777777777778</v>
      </c>
      <c r="X137" s="3">
        <v>0</v>
      </c>
      <c r="Y137" s="3">
        <v>8.4111111111111114</v>
      </c>
      <c r="Z137" s="3">
        <f>SUM(Table2[[#This Row],[Physical Therapist (PT) Hours]:[PT Aide Hours]])/Table2[[#This Row],[MDS Census]]</f>
        <v>0.31541283084004601</v>
      </c>
      <c r="AA137" s="3">
        <v>0</v>
      </c>
      <c r="AB137" s="3">
        <v>5.2444444444444445</v>
      </c>
      <c r="AC137" s="3">
        <v>0</v>
      </c>
      <c r="AD137" s="3">
        <v>0</v>
      </c>
      <c r="AE137" s="3">
        <v>0</v>
      </c>
      <c r="AF137" s="3">
        <v>0</v>
      </c>
      <c r="AG137" s="3">
        <v>0</v>
      </c>
      <c r="AH137" s="1" t="s">
        <v>135</v>
      </c>
      <c r="AI137" s="17">
        <v>1</v>
      </c>
      <c r="AJ137" s="1"/>
    </row>
    <row r="138" spans="1:36" x14ac:dyDescent="0.2">
      <c r="A138" s="1" t="s">
        <v>208</v>
      </c>
      <c r="B138" s="1" t="s">
        <v>344</v>
      </c>
      <c r="C138" s="1" t="s">
        <v>453</v>
      </c>
      <c r="D138" s="1" t="s">
        <v>518</v>
      </c>
      <c r="E138" s="3">
        <v>81.588888888888889</v>
      </c>
      <c r="F138" s="3">
        <v>5.333333333333333</v>
      </c>
      <c r="G138" s="3">
        <v>0.14444444444444443</v>
      </c>
      <c r="H138" s="3">
        <v>0.49133333333333346</v>
      </c>
      <c r="I138" s="3">
        <v>3.1138888888888889</v>
      </c>
      <c r="J138" s="3">
        <v>0</v>
      </c>
      <c r="K138" s="3">
        <v>0</v>
      </c>
      <c r="L138" s="3">
        <v>3.9305555555555554</v>
      </c>
      <c r="M138" s="3">
        <v>4.8444444444444441</v>
      </c>
      <c r="N138" s="3">
        <v>0</v>
      </c>
      <c r="O138" s="3">
        <f>SUM(Table2[[#This Row],[Qualified Social Work Staff Hours]:[Other Social Work Staff Hours]])/Table2[[#This Row],[MDS Census]]</f>
        <v>5.9376276726133728E-2</v>
      </c>
      <c r="P138" s="3">
        <v>0</v>
      </c>
      <c r="Q138" s="3">
        <v>3.7916666666666665</v>
      </c>
      <c r="R138" s="3">
        <f>SUM(Table2[[#This Row],[Qualified Activities Professional Hours]:[Other Activities Professional Hours]])/Table2[[#This Row],[MDS Census]]</f>
        <v>4.6472831267874166E-2</v>
      </c>
      <c r="S138" s="3">
        <v>4.2472222222222218</v>
      </c>
      <c r="T138" s="3">
        <v>3.7972222222222221</v>
      </c>
      <c r="U138" s="3">
        <v>0</v>
      </c>
      <c r="V138" s="3">
        <f>SUM(Table2[[#This Row],[Occupational Therapist Hours]:[OT Aide Hours]])/Table2[[#This Row],[MDS Census]]</f>
        <v>9.859730355440556E-2</v>
      </c>
      <c r="W138" s="3">
        <v>8.9666666666666668</v>
      </c>
      <c r="X138" s="3">
        <v>5.5111111111111111</v>
      </c>
      <c r="Y138" s="3">
        <v>0</v>
      </c>
      <c r="Z138" s="3">
        <f>SUM(Table2[[#This Row],[Physical Therapist (PT) Hours]:[PT Aide Hours]])/Table2[[#This Row],[MDS Census]]</f>
        <v>0.17744790957374371</v>
      </c>
      <c r="AA138" s="3">
        <v>1.1111111111111112E-2</v>
      </c>
      <c r="AB138" s="3">
        <v>4.7416666666666663</v>
      </c>
      <c r="AC138" s="3">
        <v>0</v>
      </c>
      <c r="AD138" s="3">
        <v>0</v>
      </c>
      <c r="AE138" s="3">
        <v>0</v>
      </c>
      <c r="AF138" s="3">
        <v>0</v>
      </c>
      <c r="AG138" s="3">
        <v>0</v>
      </c>
      <c r="AH138" s="1" t="s">
        <v>136</v>
      </c>
      <c r="AI138" s="17">
        <v>1</v>
      </c>
      <c r="AJ138" s="1"/>
    </row>
    <row r="139" spans="1:36" x14ac:dyDescent="0.2">
      <c r="A139" s="1" t="s">
        <v>208</v>
      </c>
      <c r="B139" s="1" t="s">
        <v>345</v>
      </c>
      <c r="C139" s="1" t="s">
        <v>494</v>
      </c>
      <c r="D139" s="1" t="s">
        <v>517</v>
      </c>
      <c r="E139" s="3">
        <v>113.52222222222223</v>
      </c>
      <c r="F139" s="3">
        <v>9.6666666666666661</v>
      </c>
      <c r="G139" s="3">
        <v>0.4</v>
      </c>
      <c r="H139" s="3">
        <v>0.45555555555555555</v>
      </c>
      <c r="I139" s="3">
        <v>2.5916666666666668</v>
      </c>
      <c r="J139" s="3">
        <v>0</v>
      </c>
      <c r="K139" s="3">
        <v>0</v>
      </c>
      <c r="L139" s="3">
        <v>0.98611111111111116</v>
      </c>
      <c r="M139" s="3">
        <v>4.083333333333333</v>
      </c>
      <c r="N139" s="3">
        <v>4.9222222222222225</v>
      </c>
      <c r="O139" s="3">
        <f>SUM(Table2[[#This Row],[Qualified Social Work Staff Hours]:[Other Social Work Staff Hours]])/Table2[[#This Row],[MDS Census]]</f>
        <v>7.9328570030341591E-2</v>
      </c>
      <c r="P139" s="3">
        <v>0</v>
      </c>
      <c r="Q139" s="3">
        <v>0</v>
      </c>
      <c r="R139" s="3">
        <f>SUM(Table2[[#This Row],[Qualified Activities Professional Hours]:[Other Activities Professional Hours]])/Table2[[#This Row],[MDS Census]]</f>
        <v>0</v>
      </c>
      <c r="S139" s="3">
        <v>9.1750000000000007</v>
      </c>
      <c r="T139" s="3">
        <v>14.705555555555556</v>
      </c>
      <c r="U139" s="3">
        <v>0</v>
      </c>
      <c r="V139" s="3">
        <f>SUM(Table2[[#This Row],[Occupational Therapist Hours]:[OT Aide Hours]])/Table2[[#This Row],[MDS Census]]</f>
        <v>0.21036018400704709</v>
      </c>
      <c r="W139" s="3">
        <v>15.725</v>
      </c>
      <c r="X139" s="3">
        <v>16.31388888888889</v>
      </c>
      <c r="Y139" s="3">
        <v>0</v>
      </c>
      <c r="Z139" s="3">
        <f>SUM(Table2[[#This Row],[Physical Therapist (PT) Hours]:[PT Aide Hours]])/Table2[[#This Row],[MDS Census]]</f>
        <v>0.28222570226093768</v>
      </c>
      <c r="AA139" s="3">
        <v>0</v>
      </c>
      <c r="AB139" s="3">
        <v>11.080555555555556</v>
      </c>
      <c r="AC139" s="3">
        <v>0</v>
      </c>
      <c r="AD139" s="3">
        <v>0</v>
      </c>
      <c r="AE139" s="3">
        <v>0</v>
      </c>
      <c r="AF139" s="3">
        <v>1.1111111111111112E-2</v>
      </c>
      <c r="AG139" s="3">
        <v>0</v>
      </c>
      <c r="AH139" s="1" t="s">
        <v>137</v>
      </c>
      <c r="AI139" s="17">
        <v>1</v>
      </c>
      <c r="AJ139" s="1"/>
    </row>
    <row r="140" spans="1:36" x14ac:dyDescent="0.2">
      <c r="A140" s="1" t="s">
        <v>208</v>
      </c>
      <c r="B140" s="1" t="s">
        <v>346</v>
      </c>
      <c r="C140" s="1" t="s">
        <v>481</v>
      </c>
      <c r="D140" s="1" t="s">
        <v>518</v>
      </c>
      <c r="E140" s="3">
        <v>192.64444444444445</v>
      </c>
      <c r="F140" s="3">
        <v>5.333333333333333</v>
      </c>
      <c r="G140" s="3">
        <v>2.2666666666666666</v>
      </c>
      <c r="H140" s="3">
        <v>1.0166666666666666</v>
      </c>
      <c r="I140" s="3">
        <v>8.9638888888888886</v>
      </c>
      <c r="J140" s="3">
        <v>10.022222222222222</v>
      </c>
      <c r="K140" s="3">
        <v>0</v>
      </c>
      <c r="L140" s="3">
        <v>5.3888888888888893</v>
      </c>
      <c r="M140" s="3">
        <v>7.6111111111111107</v>
      </c>
      <c r="N140" s="3">
        <v>0</v>
      </c>
      <c r="O140" s="3">
        <f>SUM(Table2[[#This Row],[Qualified Social Work Staff Hours]:[Other Social Work Staff Hours]])/Table2[[#This Row],[MDS Census]]</f>
        <v>3.9508593840119968E-2</v>
      </c>
      <c r="P140" s="3">
        <v>5.333333333333333</v>
      </c>
      <c r="Q140" s="3">
        <v>5.333333333333333</v>
      </c>
      <c r="R140" s="3">
        <f>SUM(Table2[[#This Row],[Qualified Activities Professional Hours]:[Other Activities Professional Hours]])/Table2[[#This Row],[MDS Census]]</f>
        <v>5.5369708155496591E-2</v>
      </c>
      <c r="S140" s="3">
        <v>13.569444444444445</v>
      </c>
      <c r="T140" s="3">
        <v>9.780555555555555</v>
      </c>
      <c r="U140" s="3">
        <v>0</v>
      </c>
      <c r="V140" s="3">
        <f>SUM(Table2[[#This Row],[Occupational Therapist Hours]:[OT Aide Hours]])/Table2[[#This Row],[MDS Census]]</f>
        <v>0.12120775175914178</v>
      </c>
      <c r="W140" s="3">
        <v>10.158333333333333</v>
      </c>
      <c r="X140" s="3">
        <v>12.383333333333333</v>
      </c>
      <c r="Y140" s="3">
        <v>0</v>
      </c>
      <c r="Z140" s="3">
        <f>SUM(Table2[[#This Row],[Physical Therapist (PT) Hours]:[PT Aide Hours]])/Table2[[#This Row],[MDS Census]]</f>
        <v>0.11701176606298302</v>
      </c>
      <c r="AA140" s="3">
        <v>0</v>
      </c>
      <c r="AB140" s="3">
        <v>0</v>
      </c>
      <c r="AC140" s="3">
        <v>0</v>
      </c>
      <c r="AD140" s="3">
        <v>0</v>
      </c>
      <c r="AE140" s="3">
        <v>0</v>
      </c>
      <c r="AF140" s="3">
        <v>0</v>
      </c>
      <c r="AG140" s="3">
        <v>4.9777777777777779</v>
      </c>
      <c r="AH140" s="1" t="s">
        <v>138</v>
      </c>
      <c r="AI140" s="17">
        <v>1</v>
      </c>
      <c r="AJ140" s="1"/>
    </row>
    <row r="141" spans="1:36" x14ac:dyDescent="0.2">
      <c r="A141" s="1" t="s">
        <v>208</v>
      </c>
      <c r="B141" s="1" t="s">
        <v>347</v>
      </c>
      <c r="C141" s="1" t="s">
        <v>495</v>
      </c>
      <c r="D141" s="1" t="s">
        <v>522</v>
      </c>
      <c r="E141" s="3">
        <v>52.077777777777776</v>
      </c>
      <c r="F141" s="3">
        <v>7.2249999999999996</v>
      </c>
      <c r="G141" s="3">
        <v>0.45555555555555555</v>
      </c>
      <c r="H141" s="3">
        <v>0</v>
      </c>
      <c r="I141" s="3">
        <v>0.57777777777777772</v>
      </c>
      <c r="J141" s="3">
        <v>0.45555555555555555</v>
      </c>
      <c r="K141" s="3">
        <v>0</v>
      </c>
      <c r="L141" s="3">
        <v>0.5444444444444444</v>
      </c>
      <c r="M141" s="3">
        <v>5.0972222222222223</v>
      </c>
      <c r="N141" s="3">
        <v>0</v>
      </c>
      <c r="O141" s="3">
        <f>SUM(Table2[[#This Row],[Qualified Social Work Staff Hours]:[Other Social Work Staff Hours]])/Table2[[#This Row],[MDS Census]]</f>
        <v>9.7877106891401749E-2</v>
      </c>
      <c r="P141" s="3">
        <v>0</v>
      </c>
      <c r="Q141" s="3">
        <v>4.5694444444444446</v>
      </c>
      <c r="R141" s="3">
        <f>SUM(Table2[[#This Row],[Qualified Activities Professional Hours]:[Other Activities Professional Hours]])/Table2[[#This Row],[MDS Census]]</f>
        <v>8.7742692553872417E-2</v>
      </c>
      <c r="S141" s="3">
        <v>1.7055555555555555</v>
      </c>
      <c r="T141" s="3">
        <v>2.3111111111111109</v>
      </c>
      <c r="U141" s="3">
        <v>0</v>
      </c>
      <c r="V141" s="3">
        <f>SUM(Table2[[#This Row],[Occupational Therapist Hours]:[OT Aide Hours]])/Table2[[#This Row],[MDS Census]]</f>
        <v>7.7128227010881165E-2</v>
      </c>
      <c r="W141" s="3">
        <v>3.9</v>
      </c>
      <c r="X141" s="3">
        <v>2.4055555555555554</v>
      </c>
      <c r="Y141" s="3">
        <v>0</v>
      </c>
      <c r="Z141" s="3">
        <f>SUM(Table2[[#This Row],[Physical Therapist (PT) Hours]:[PT Aide Hours]])/Table2[[#This Row],[MDS Census]]</f>
        <v>0.12107958182206102</v>
      </c>
      <c r="AA141" s="3">
        <v>0</v>
      </c>
      <c r="AB141" s="3">
        <v>5.1527777777777777</v>
      </c>
      <c r="AC141" s="3">
        <v>0</v>
      </c>
      <c r="AD141" s="3">
        <v>0</v>
      </c>
      <c r="AE141" s="3">
        <v>0</v>
      </c>
      <c r="AF141" s="3">
        <v>0</v>
      </c>
      <c r="AG141" s="3">
        <v>0</v>
      </c>
      <c r="AH141" s="1" t="s">
        <v>139</v>
      </c>
      <c r="AI141" s="17">
        <v>1</v>
      </c>
      <c r="AJ141" s="1"/>
    </row>
    <row r="142" spans="1:36" x14ac:dyDescent="0.2">
      <c r="A142" s="1" t="s">
        <v>208</v>
      </c>
      <c r="B142" s="1" t="s">
        <v>348</v>
      </c>
      <c r="C142" s="1" t="s">
        <v>464</v>
      </c>
      <c r="D142" s="1" t="s">
        <v>517</v>
      </c>
      <c r="E142" s="3">
        <v>117.15555555555555</v>
      </c>
      <c r="F142" s="3">
        <v>5.7805555555555559</v>
      </c>
      <c r="G142" s="3">
        <v>0.25833333333333336</v>
      </c>
      <c r="H142" s="3">
        <v>0.73611111111111116</v>
      </c>
      <c r="I142" s="3">
        <v>4.927777777777778</v>
      </c>
      <c r="J142" s="3">
        <v>0</v>
      </c>
      <c r="K142" s="3">
        <v>0</v>
      </c>
      <c r="L142" s="3">
        <v>4.2111111111111112</v>
      </c>
      <c r="M142" s="3">
        <v>21.245777777777775</v>
      </c>
      <c r="N142" s="3">
        <v>0</v>
      </c>
      <c r="O142" s="3">
        <f>SUM(Table2[[#This Row],[Qualified Social Work Staff Hours]:[Other Social Work Staff Hours]])/Table2[[#This Row],[MDS Census]]</f>
        <v>0.18134673748103186</v>
      </c>
      <c r="P142" s="3">
        <v>2.625</v>
      </c>
      <c r="Q142" s="3">
        <v>17.541666666666668</v>
      </c>
      <c r="R142" s="3">
        <f>SUM(Table2[[#This Row],[Qualified Activities Professional Hours]:[Other Activities Professional Hours]])/Table2[[#This Row],[MDS Census]]</f>
        <v>0.17213581183611534</v>
      </c>
      <c r="S142" s="3">
        <v>10.933333333333334</v>
      </c>
      <c r="T142" s="3">
        <v>9.6666666666666661</v>
      </c>
      <c r="U142" s="3">
        <v>0</v>
      </c>
      <c r="V142" s="3">
        <f>SUM(Table2[[#This Row],[Occupational Therapist Hours]:[OT Aide Hours]])/Table2[[#This Row],[MDS Census]]</f>
        <v>0.17583459787556907</v>
      </c>
      <c r="W142" s="3">
        <v>16.43888888888889</v>
      </c>
      <c r="X142" s="3">
        <v>4.9027777777777777</v>
      </c>
      <c r="Y142" s="3">
        <v>12.172222222222222</v>
      </c>
      <c r="Z142" s="3">
        <f>SUM(Table2[[#This Row],[Physical Therapist (PT) Hours]:[PT Aide Hours]])/Table2[[#This Row],[MDS Census]]</f>
        <v>0.28606316388467379</v>
      </c>
      <c r="AA142" s="3">
        <v>0</v>
      </c>
      <c r="AB142" s="3">
        <v>0</v>
      </c>
      <c r="AC142" s="3">
        <v>0</v>
      </c>
      <c r="AD142" s="3">
        <v>0</v>
      </c>
      <c r="AE142" s="3">
        <v>0</v>
      </c>
      <c r="AF142" s="3">
        <v>0</v>
      </c>
      <c r="AG142" s="3">
        <v>0.52500000000000002</v>
      </c>
      <c r="AH142" s="1" t="s">
        <v>140</v>
      </c>
      <c r="AI142" s="17">
        <v>1</v>
      </c>
      <c r="AJ142" s="1"/>
    </row>
    <row r="143" spans="1:36" x14ac:dyDescent="0.2">
      <c r="A143" s="1" t="s">
        <v>208</v>
      </c>
      <c r="B143" s="1" t="s">
        <v>349</v>
      </c>
      <c r="C143" s="1" t="s">
        <v>444</v>
      </c>
      <c r="D143" s="1" t="s">
        <v>518</v>
      </c>
      <c r="E143" s="3">
        <v>166.97777777777779</v>
      </c>
      <c r="F143" s="3">
        <v>3.8166666666666669</v>
      </c>
      <c r="G143" s="3">
        <v>0.44444444444444442</v>
      </c>
      <c r="H143" s="3">
        <v>0</v>
      </c>
      <c r="I143" s="3">
        <v>5.0861111111111112</v>
      </c>
      <c r="J143" s="3">
        <v>0</v>
      </c>
      <c r="K143" s="3">
        <v>1.8388888888888888</v>
      </c>
      <c r="L143" s="3">
        <v>8.8194444444444446</v>
      </c>
      <c r="M143" s="3">
        <v>21.06388888888889</v>
      </c>
      <c r="N143" s="3">
        <v>0</v>
      </c>
      <c r="O143" s="3">
        <f>SUM(Table2[[#This Row],[Qualified Social Work Staff Hours]:[Other Social Work Staff Hours]])/Table2[[#This Row],[MDS Census]]</f>
        <v>0.12614785733297845</v>
      </c>
      <c r="P143" s="3">
        <v>7.8096666666666668</v>
      </c>
      <c r="Q143" s="3">
        <v>15.6</v>
      </c>
      <c r="R143" s="3">
        <f>SUM(Table2[[#This Row],[Qualified Activities Professional Hours]:[Other Activities Professional Hours]])/Table2[[#This Row],[MDS Census]]</f>
        <v>0.14019630023955282</v>
      </c>
      <c r="S143" s="3">
        <v>15.741666666666667</v>
      </c>
      <c r="T143" s="3">
        <v>9.8833333333333329</v>
      </c>
      <c r="U143" s="3">
        <v>0</v>
      </c>
      <c r="V143" s="3">
        <f>SUM(Table2[[#This Row],[Occupational Therapist Hours]:[OT Aide Hours]])/Table2[[#This Row],[MDS Census]]</f>
        <v>0.15346353473516103</v>
      </c>
      <c r="W143" s="3">
        <v>15.672222222222222</v>
      </c>
      <c r="X143" s="3">
        <v>13.080555555555556</v>
      </c>
      <c r="Y143" s="3">
        <v>9.9944444444444436</v>
      </c>
      <c r="Z143" s="3">
        <f>SUM(Table2[[#This Row],[Physical Therapist (PT) Hours]:[PT Aide Hours]])/Table2[[#This Row],[MDS Census]]</f>
        <v>0.23205017301038058</v>
      </c>
      <c r="AA143" s="3">
        <v>0</v>
      </c>
      <c r="AB143" s="3">
        <v>0</v>
      </c>
      <c r="AC143" s="3">
        <v>0</v>
      </c>
      <c r="AD143" s="3">
        <v>0</v>
      </c>
      <c r="AE143" s="3">
        <v>0</v>
      </c>
      <c r="AF143" s="3">
        <v>0</v>
      </c>
      <c r="AG143" s="3">
        <v>1.0444444444444445</v>
      </c>
      <c r="AH143" s="1" t="s">
        <v>141</v>
      </c>
      <c r="AI143" s="17">
        <v>1</v>
      </c>
      <c r="AJ143" s="1"/>
    </row>
    <row r="144" spans="1:36" x14ac:dyDescent="0.2">
      <c r="A144" s="1" t="s">
        <v>208</v>
      </c>
      <c r="B144" s="1" t="s">
        <v>350</v>
      </c>
      <c r="C144" s="1" t="s">
        <v>453</v>
      </c>
      <c r="D144" s="1" t="s">
        <v>518</v>
      </c>
      <c r="E144" s="3">
        <v>43.522222222222226</v>
      </c>
      <c r="F144" s="3">
        <v>5.6888888888888891</v>
      </c>
      <c r="G144" s="3">
        <v>0.26666666666666666</v>
      </c>
      <c r="H144" s="3">
        <v>0</v>
      </c>
      <c r="I144" s="3">
        <v>0</v>
      </c>
      <c r="J144" s="3">
        <v>0</v>
      </c>
      <c r="K144" s="3">
        <v>0</v>
      </c>
      <c r="L144" s="3">
        <v>2.6836666666666669</v>
      </c>
      <c r="M144" s="3">
        <v>5.3411111111111138</v>
      </c>
      <c r="N144" s="3">
        <v>0</v>
      </c>
      <c r="O144" s="3">
        <f>SUM(Table2[[#This Row],[Qualified Social Work Staff Hours]:[Other Social Work Staff Hours]])/Table2[[#This Row],[MDS Census]]</f>
        <v>0.12272147051314787</v>
      </c>
      <c r="P144" s="3">
        <v>5.4633333333333347</v>
      </c>
      <c r="Q144" s="3">
        <v>10.902222222222219</v>
      </c>
      <c r="R144" s="3">
        <f>SUM(Table2[[#This Row],[Qualified Activities Professional Hours]:[Other Activities Professional Hours]])/Table2[[#This Row],[MDS Census]]</f>
        <v>0.37602757212152149</v>
      </c>
      <c r="S144" s="3">
        <v>3.5578888888888898</v>
      </c>
      <c r="T144" s="3">
        <v>0.23933333333333331</v>
      </c>
      <c r="U144" s="3">
        <v>0</v>
      </c>
      <c r="V144" s="3">
        <f>SUM(Table2[[#This Row],[Occupational Therapist Hours]:[OT Aide Hours]])/Table2[[#This Row],[MDS Census]]</f>
        <v>8.7247893796272666E-2</v>
      </c>
      <c r="W144" s="3">
        <v>5.5153333333333334</v>
      </c>
      <c r="X144" s="3">
        <v>0.59644444444444433</v>
      </c>
      <c r="Y144" s="3">
        <v>0</v>
      </c>
      <c r="Z144" s="3">
        <f>SUM(Table2[[#This Row],[Physical Therapist (PT) Hours]:[PT Aide Hours]])/Table2[[#This Row],[MDS Census]]</f>
        <v>0.14042889966811334</v>
      </c>
      <c r="AA144" s="3">
        <v>0</v>
      </c>
      <c r="AB144" s="3">
        <v>0</v>
      </c>
      <c r="AC144" s="3">
        <v>0</v>
      </c>
      <c r="AD144" s="3">
        <v>51.570000000000014</v>
      </c>
      <c r="AE144" s="3">
        <v>0</v>
      </c>
      <c r="AF144" s="3">
        <v>0</v>
      </c>
      <c r="AG144" s="3">
        <v>0</v>
      </c>
      <c r="AH144" s="1" t="s">
        <v>142</v>
      </c>
      <c r="AI144" s="17">
        <v>1</v>
      </c>
      <c r="AJ144" s="1"/>
    </row>
    <row r="145" spans="1:36" x14ac:dyDescent="0.2">
      <c r="A145" s="1" t="s">
        <v>208</v>
      </c>
      <c r="B145" s="1" t="s">
        <v>351</v>
      </c>
      <c r="C145" s="1" t="s">
        <v>420</v>
      </c>
      <c r="D145" s="1" t="s">
        <v>516</v>
      </c>
      <c r="E145" s="3">
        <v>262.81111111111113</v>
      </c>
      <c r="F145" s="3">
        <v>5.6</v>
      </c>
      <c r="G145" s="3">
        <v>0</v>
      </c>
      <c r="H145" s="3">
        <v>0</v>
      </c>
      <c r="I145" s="3">
        <v>10.633333333333333</v>
      </c>
      <c r="J145" s="3">
        <v>0</v>
      </c>
      <c r="K145" s="3">
        <v>0</v>
      </c>
      <c r="L145" s="3">
        <v>9.5140000000000011</v>
      </c>
      <c r="M145" s="3">
        <v>18.102000000000004</v>
      </c>
      <c r="N145" s="3">
        <v>5.2444444444444445</v>
      </c>
      <c r="O145" s="3">
        <f>SUM(Table2[[#This Row],[Qualified Social Work Staff Hours]:[Other Social Work Staff Hours]])/Table2[[#This Row],[MDS Census]]</f>
        <v>8.8833551769331595E-2</v>
      </c>
      <c r="P145" s="3">
        <v>5.2444444444444445</v>
      </c>
      <c r="Q145" s="3">
        <v>29.647777777777769</v>
      </c>
      <c r="R145" s="3">
        <f>SUM(Table2[[#This Row],[Qualified Activities Professional Hours]:[Other Activities Professional Hours]])/Table2[[#This Row],[MDS Census]]</f>
        <v>0.13276539973787677</v>
      </c>
      <c r="S145" s="3">
        <v>40.196888888888886</v>
      </c>
      <c r="T145" s="3">
        <v>3.4845555555555556</v>
      </c>
      <c r="U145" s="3">
        <v>0</v>
      </c>
      <c r="V145" s="3">
        <f>SUM(Table2[[#This Row],[Occupational Therapist Hours]:[OT Aide Hours]])/Table2[[#This Row],[MDS Census]]</f>
        <v>0.16620851477613829</v>
      </c>
      <c r="W145" s="3">
        <v>36.68</v>
      </c>
      <c r="X145" s="3">
        <v>9.2967777777777787</v>
      </c>
      <c r="Y145" s="3">
        <v>6.6286666666666649</v>
      </c>
      <c r="Z145" s="3">
        <f>SUM(Table2[[#This Row],[Physical Therapist (PT) Hours]:[PT Aide Hours]])/Table2[[#This Row],[MDS Census]]</f>
        <v>0.20016446116771655</v>
      </c>
      <c r="AA145" s="3">
        <v>0</v>
      </c>
      <c r="AB145" s="3">
        <v>40.022999999999996</v>
      </c>
      <c r="AC145" s="3">
        <v>0</v>
      </c>
      <c r="AD145" s="3">
        <v>0</v>
      </c>
      <c r="AE145" s="3">
        <v>0</v>
      </c>
      <c r="AF145" s="3">
        <v>0</v>
      </c>
      <c r="AG145" s="3">
        <v>0</v>
      </c>
      <c r="AH145" s="1" t="s">
        <v>143</v>
      </c>
      <c r="AI145" s="17">
        <v>1</v>
      </c>
      <c r="AJ145" s="1"/>
    </row>
    <row r="146" spans="1:36" x14ac:dyDescent="0.2">
      <c r="A146" s="1" t="s">
        <v>208</v>
      </c>
      <c r="B146" s="1" t="s">
        <v>352</v>
      </c>
      <c r="C146" s="1" t="s">
        <v>430</v>
      </c>
      <c r="D146" s="1" t="s">
        <v>516</v>
      </c>
      <c r="E146" s="3">
        <v>100.61111111111111</v>
      </c>
      <c r="F146" s="3">
        <v>4.8888888888888893</v>
      </c>
      <c r="G146" s="3">
        <v>0.51911111111111052</v>
      </c>
      <c r="H146" s="3">
        <v>0.54966666666666675</v>
      </c>
      <c r="I146" s="3">
        <v>2.3833333333333333</v>
      </c>
      <c r="J146" s="3">
        <v>0</v>
      </c>
      <c r="K146" s="3">
        <v>0</v>
      </c>
      <c r="L146" s="3">
        <v>5.1085555555555562</v>
      </c>
      <c r="M146" s="3">
        <v>9.612222222222222</v>
      </c>
      <c r="N146" s="3">
        <v>4.8888888888888893</v>
      </c>
      <c r="O146" s="3">
        <f>SUM(Table2[[#This Row],[Qualified Social Work Staff Hours]:[Other Social Work Staff Hours]])/Table2[[#This Row],[MDS Census]]</f>
        <v>0.14413031474323579</v>
      </c>
      <c r="P146" s="3">
        <v>0</v>
      </c>
      <c r="Q146" s="3">
        <v>23.681444444444445</v>
      </c>
      <c r="R146" s="3">
        <f>SUM(Table2[[#This Row],[Qualified Activities Professional Hours]:[Other Activities Professional Hours]])/Table2[[#This Row],[MDS Census]]</f>
        <v>0.23537603533959139</v>
      </c>
      <c r="S146" s="3">
        <v>4.3935555555555563</v>
      </c>
      <c r="T146" s="3">
        <v>3.734</v>
      </c>
      <c r="U146" s="3">
        <v>0</v>
      </c>
      <c r="V146" s="3">
        <f>SUM(Table2[[#This Row],[Occupational Therapist Hours]:[OT Aide Hours]])/Table2[[#This Row],[MDS Census]]</f>
        <v>8.0781888459414697E-2</v>
      </c>
      <c r="W146" s="3">
        <v>7.7182222222222192</v>
      </c>
      <c r="X146" s="3">
        <v>0</v>
      </c>
      <c r="Y146" s="3">
        <v>0</v>
      </c>
      <c r="Z146" s="3">
        <f>SUM(Table2[[#This Row],[Physical Therapist (PT) Hours]:[PT Aide Hours]])/Table2[[#This Row],[MDS Census]]</f>
        <v>7.671341800110433E-2</v>
      </c>
      <c r="AA146" s="3">
        <v>0</v>
      </c>
      <c r="AB146" s="3">
        <v>6.136222222222222</v>
      </c>
      <c r="AC146" s="3">
        <v>0</v>
      </c>
      <c r="AD146" s="3">
        <v>0</v>
      </c>
      <c r="AE146" s="3">
        <v>0</v>
      </c>
      <c r="AF146" s="3">
        <v>0</v>
      </c>
      <c r="AG146" s="3">
        <v>0</v>
      </c>
      <c r="AH146" s="1" t="s">
        <v>144</v>
      </c>
      <c r="AI146" s="17">
        <v>1</v>
      </c>
      <c r="AJ146" s="1"/>
    </row>
    <row r="147" spans="1:36" x14ac:dyDescent="0.2">
      <c r="A147" s="1" t="s">
        <v>208</v>
      </c>
      <c r="B147" s="1" t="s">
        <v>353</v>
      </c>
      <c r="C147" s="1" t="s">
        <v>496</v>
      </c>
      <c r="D147" s="1" t="s">
        <v>516</v>
      </c>
      <c r="E147" s="3">
        <v>99.055555555555557</v>
      </c>
      <c r="F147" s="3">
        <v>6.5972222222222223</v>
      </c>
      <c r="G147" s="3">
        <v>0.61955555555555553</v>
      </c>
      <c r="H147" s="3">
        <v>0</v>
      </c>
      <c r="I147" s="3">
        <v>4.6194444444444445</v>
      </c>
      <c r="J147" s="3">
        <v>0</v>
      </c>
      <c r="K147" s="3">
        <v>1.2277777777777779</v>
      </c>
      <c r="L147" s="3">
        <v>7.5555555555555554</v>
      </c>
      <c r="M147" s="3">
        <v>21.211111111111112</v>
      </c>
      <c r="N147" s="3">
        <v>0</v>
      </c>
      <c r="O147" s="3">
        <f>SUM(Table2[[#This Row],[Qualified Social Work Staff Hours]:[Other Social Work Staff Hours]])/Table2[[#This Row],[MDS Census]]</f>
        <v>0.21413348289399889</v>
      </c>
      <c r="P147" s="3">
        <v>4.0222222222222221</v>
      </c>
      <c r="Q147" s="3">
        <v>15.516666666666667</v>
      </c>
      <c r="R147" s="3">
        <f>SUM(Table2[[#This Row],[Qualified Activities Professional Hours]:[Other Activities Professional Hours]])/Table2[[#This Row],[MDS Census]]</f>
        <v>0.19725182277061135</v>
      </c>
      <c r="S147" s="3">
        <v>11.58611111111111</v>
      </c>
      <c r="T147" s="3">
        <v>16.036111111111111</v>
      </c>
      <c r="U147" s="3">
        <v>0</v>
      </c>
      <c r="V147" s="3">
        <f>SUM(Table2[[#This Row],[Occupational Therapist Hours]:[OT Aide Hours]])/Table2[[#This Row],[MDS Census]]</f>
        <v>0.278855860908581</v>
      </c>
      <c r="W147" s="3">
        <v>13.955555555555556</v>
      </c>
      <c r="X147" s="3">
        <v>16.866666666666667</v>
      </c>
      <c r="Y147" s="3">
        <v>5.2055555555555557</v>
      </c>
      <c r="Z147" s="3">
        <f>SUM(Table2[[#This Row],[Physical Therapist (PT) Hours]:[PT Aide Hours]])/Table2[[#This Row],[MDS Census]]</f>
        <v>0.36371284352215366</v>
      </c>
      <c r="AA147" s="3">
        <v>0</v>
      </c>
      <c r="AB147" s="3">
        <v>0</v>
      </c>
      <c r="AC147" s="3">
        <v>0</v>
      </c>
      <c r="AD147" s="3">
        <v>0</v>
      </c>
      <c r="AE147" s="3">
        <v>0</v>
      </c>
      <c r="AF147" s="3">
        <v>0</v>
      </c>
      <c r="AG147" s="3">
        <v>0</v>
      </c>
      <c r="AH147" s="1" t="s">
        <v>145</v>
      </c>
      <c r="AI147" s="17">
        <v>1</v>
      </c>
      <c r="AJ147" s="1"/>
    </row>
    <row r="148" spans="1:36" x14ac:dyDescent="0.2">
      <c r="A148" s="1" t="s">
        <v>208</v>
      </c>
      <c r="B148" s="1" t="s">
        <v>354</v>
      </c>
      <c r="C148" s="1" t="s">
        <v>424</v>
      </c>
      <c r="D148" s="1" t="s">
        <v>516</v>
      </c>
      <c r="E148" s="3">
        <v>37.033333333333331</v>
      </c>
      <c r="F148" s="3">
        <v>4.55</v>
      </c>
      <c r="G148" s="3">
        <v>0.27777777777777779</v>
      </c>
      <c r="H148" s="3">
        <v>0</v>
      </c>
      <c r="I148" s="3">
        <v>0.69444444444444442</v>
      </c>
      <c r="J148" s="3">
        <v>0</v>
      </c>
      <c r="K148" s="3">
        <v>0</v>
      </c>
      <c r="L148" s="3">
        <v>1.281222222222222</v>
      </c>
      <c r="M148" s="3">
        <v>2.6</v>
      </c>
      <c r="N148" s="3">
        <v>0</v>
      </c>
      <c r="O148" s="3">
        <f>SUM(Table2[[#This Row],[Qualified Social Work Staff Hours]:[Other Social Work Staff Hours]])/Table2[[#This Row],[MDS Census]]</f>
        <v>7.0207020702070216E-2</v>
      </c>
      <c r="P148" s="3">
        <v>0</v>
      </c>
      <c r="Q148" s="3">
        <v>0</v>
      </c>
      <c r="R148" s="3">
        <f>SUM(Table2[[#This Row],[Qualified Activities Professional Hours]:[Other Activities Professional Hours]])/Table2[[#This Row],[MDS Census]]</f>
        <v>0</v>
      </c>
      <c r="S148" s="3">
        <v>3.9775555555555564</v>
      </c>
      <c r="T148" s="3">
        <v>1.5088888888888889</v>
      </c>
      <c r="U148" s="3">
        <v>0</v>
      </c>
      <c r="V148" s="3">
        <f>SUM(Table2[[#This Row],[Occupational Therapist Hours]:[OT Aide Hours]])/Table2[[#This Row],[MDS Census]]</f>
        <v>0.14814881488148818</v>
      </c>
      <c r="W148" s="3">
        <v>3.898000000000001</v>
      </c>
      <c r="X148" s="3">
        <v>1.9053333333333329</v>
      </c>
      <c r="Y148" s="3">
        <v>0</v>
      </c>
      <c r="Z148" s="3">
        <f>SUM(Table2[[#This Row],[Physical Therapist (PT) Hours]:[PT Aide Hours]])/Table2[[#This Row],[MDS Census]]</f>
        <v>0.15670567056705673</v>
      </c>
      <c r="AA148" s="3">
        <v>0</v>
      </c>
      <c r="AB148" s="3">
        <v>11.1</v>
      </c>
      <c r="AC148" s="3">
        <v>0</v>
      </c>
      <c r="AD148" s="3">
        <v>0</v>
      </c>
      <c r="AE148" s="3">
        <v>0</v>
      </c>
      <c r="AF148" s="3">
        <v>0</v>
      </c>
      <c r="AG148" s="3">
        <v>0.81111111111111112</v>
      </c>
      <c r="AH148" s="1" t="s">
        <v>146</v>
      </c>
      <c r="AI148" s="17">
        <v>1</v>
      </c>
      <c r="AJ148" s="1"/>
    </row>
    <row r="149" spans="1:36" x14ac:dyDescent="0.2">
      <c r="A149" s="1" t="s">
        <v>208</v>
      </c>
      <c r="B149" s="1" t="s">
        <v>355</v>
      </c>
      <c r="C149" s="1" t="s">
        <v>497</v>
      </c>
      <c r="D149" s="1" t="s">
        <v>517</v>
      </c>
      <c r="E149" s="3">
        <v>29.177777777777777</v>
      </c>
      <c r="F149" s="3">
        <v>5.5</v>
      </c>
      <c r="G149" s="3">
        <v>0.48888888888888887</v>
      </c>
      <c r="H149" s="3">
        <v>0.24733333333333332</v>
      </c>
      <c r="I149" s="3">
        <v>0.6333333333333333</v>
      </c>
      <c r="J149" s="3">
        <v>0</v>
      </c>
      <c r="K149" s="3">
        <v>0</v>
      </c>
      <c r="L149" s="3">
        <v>0.12222222222222222</v>
      </c>
      <c r="M149" s="3">
        <v>4.3388888888888886</v>
      </c>
      <c r="N149" s="3">
        <v>0</v>
      </c>
      <c r="O149" s="3">
        <f>SUM(Table2[[#This Row],[Qualified Social Work Staff Hours]:[Other Social Work Staff Hours]])/Table2[[#This Row],[MDS Census]]</f>
        <v>0.14870525514089869</v>
      </c>
      <c r="P149" s="3">
        <v>0</v>
      </c>
      <c r="Q149" s="3">
        <v>0</v>
      </c>
      <c r="R149" s="3">
        <f>SUM(Table2[[#This Row],[Qualified Activities Professional Hours]:[Other Activities Professional Hours]])/Table2[[#This Row],[MDS Census]]</f>
        <v>0</v>
      </c>
      <c r="S149" s="3">
        <v>1.4344444444444444</v>
      </c>
      <c r="T149" s="3">
        <v>0</v>
      </c>
      <c r="U149" s="3">
        <v>0</v>
      </c>
      <c r="V149" s="3">
        <f>SUM(Table2[[#This Row],[Occupational Therapist Hours]:[OT Aide Hours]])/Table2[[#This Row],[MDS Census]]</f>
        <v>4.9162223914699162E-2</v>
      </c>
      <c r="W149" s="3">
        <v>3.2583333333333333</v>
      </c>
      <c r="X149" s="3">
        <v>0</v>
      </c>
      <c r="Y149" s="3">
        <v>0</v>
      </c>
      <c r="Z149" s="3">
        <f>SUM(Table2[[#This Row],[Physical Therapist (PT) Hours]:[PT Aide Hours]])/Table2[[#This Row],[MDS Census]]</f>
        <v>0.11167174409748667</v>
      </c>
      <c r="AA149" s="3">
        <v>0</v>
      </c>
      <c r="AB149" s="3">
        <v>0</v>
      </c>
      <c r="AC149" s="3">
        <v>0</v>
      </c>
      <c r="AD149" s="3">
        <v>0</v>
      </c>
      <c r="AE149" s="3">
        <v>0</v>
      </c>
      <c r="AF149" s="3">
        <v>0</v>
      </c>
      <c r="AG149" s="3">
        <v>0</v>
      </c>
      <c r="AH149" s="1" t="s">
        <v>147</v>
      </c>
      <c r="AI149" s="17">
        <v>1</v>
      </c>
      <c r="AJ149" s="1"/>
    </row>
    <row r="150" spans="1:36" x14ac:dyDescent="0.2">
      <c r="A150" s="1" t="s">
        <v>208</v>
      </c>
      <c r="B150" s="1" t="s">
        <v>356</v>
      </c>
      <c r="C150" s="1" t="s">
        <v>498</v>
      </c>
      <c r="D150" s="1" t="s">
        <v>517</v>
      </c>
      <c r="E150" s="3">
        <v>100.3</v>
      </c>
      <c r="F150" s="3">
        <v>5.6</v>
      </c>
      <c r="G150" s="3">
        <v>0</v>
      </c>
      <c r="H150" s="3">
        <v>0.33933333333333338</v>
      </c>
      <c r="I150" s="3">
        <v>2.3055555555555554</v>
      </c>
      <c r="J150" s="3">
        <v>0</v>
      </c>
      <c r="K150" s="3">
        <v>0</v>
      </c>
      <c r="L150" s="3">
        <v>2.5159999999999996</v>
      </c>
      <c r="M150" s="3">
        <v>11.022222222222222</v>
      </c>
      <c r="N150" s="3">
        <v>0</v>
      </c>
      <c r="O150" s="3">
        <f>SUM(Table2[[#This Row],[Qualified Social Work Staff Hours]:[Other Social Work Staff Hours]])/Table2[[#This Row],[MDS Census]]</f>
        <v>0.10989254458845685</v>
      </c>
      <c r="P150" s="3">
        <v>10.519444444444444</v>
      </c>
      <c r="Q150" s="3">
        <v>2.2222222222222223E-2</v>
      </c>
      <c r="R150" s="3">
        <f>SUM(Table2[[#This Row],[Qualified Activities Professional Hours]:[Other Activities Professional Hours]])/Table2[[#This Row],[MDS Census]]</f>
        <v>0.10510136257892988</v>
      </c>
      <c r="S150" s="3">
        <v>2.3691111111111116</v>
      </c>
      <c r="T150" s="3">
        <v>0.30977777777777782</v>
      </c>
      <c r="U150" s="3">
        <v>0</v>
      </c>
      <c r="V150" s="3">
        <f>SUM(Table2[[#This Row],[Occupational Therapist Hours]:[OT Aide Hours]])/Table2[[#This Row],[MDS Census]]</f>
        <v>2.6708762601085637E-2</v>
      </c>
      <c r="W150" s="3">
        <v>5.1153333333333331</v>
      </c>
      <c r="X150" s="3">
        <v>0.11266666666666668</v>
      </c>
      <c r="Y150" s="3">
        <v>0</v>
      </c>
      <c r="Z150" s="3">
        <f>SUM(Table2[[#This Row],[Physical Therapist (PT) Hours]:[PT Aide Hours]])/Table2[[#This Row],[MDS Census]]</f>
        <v>5.2123629112662016E-2</v>
      </c>
      <c r="AA150" s="3">
        <v>0</v>
      </c>
      <c r="AB150" s="3">
        <v>0</v>
      </c>
      <c r="AC150" s="3">
        <v>0</v>
      </c>
      <c r="AD150" s="3">
        <v>0</v>
      </c>
      <c r="AE150" s="3">
        <v>0</v>
      </c>
      <c r="AF150" s="3">
        <v>3.3333333333333333E-2</v>
      </c>
      <c r="AG150" s="3">
        <v>0</v>
      </c>
      <c r="AH150" s="1" t="s">
        <v>148</v>
      </c>
      <c r="AI150" s="17">
        <v>1</v>
      </c>
      <c r="AJ150" s="1"/>
    </row>
    <row r="151" spans="1:36" x14ac:dyDescent="0.2">
      <c r="A151" s="1" t="s">
        <v>208</v>
      </c>
      <c r="B151" s="1" t="s">
        <v>357</v>
      </c>
      <c r="C151" s="1" t="s">
        <v>499</v>
      </c>
      <c r="D151" s="1" t="s">
        <v>516</v>
      </c>
      <c r="E151" s="3">
        <v>52.166666666666664</v>
      </c>
      <c r="F151" s="3">
        <v>5.4222222222222225</v>
      </c>
      <c r="G151" s="3">
        <v>0.28888888888888886</v>
      </c>
      <c r="H151" s="3">
        <v>1.0333333333333334</v>
      </c>
      <c r="I151" s="3">
        <v>2.2638888888888888</v>
      </c>
      <c r="J151" s="3">
        <v>0</v>
      </c>
      <c r="K151" s="3">
        <v>0</v>
      </c>
      <c r="L151" s="3">
        <v>4.208333333333333</v>
      </c>
      <c r="M151" s="3">
        <v>9.0488888888888805</v>
      </c>
      <c r="N151" s="3">
        <v>0</v>
      </c>
      <c r="O151" s="3">
        <f>SUM(Table2[[#This Row],[Qualified Social Work Staff Hours]:[Other Social Work Staff Hours]])/Table2[[#This Row],[MDS Census]]</f>
        <v>0.17346112886048973</v>
      </c>
      <c r="P151" s="3">
        <v>15.972222222222221</v>
      </c>
      <c r="Q151" s="3">
        <v>0</v>
      </c>
      <c r="R151" s="3">
        <f>SUM(Table2[[#This Row],[Qualified Activities Professional Hours]:[Other Activities Professional Hours]])/Table2[[#This Row],[MDS Census]]</f>
        <v>0.30617678381256658</v>
      </c>
      <c r="S151" s="3">
        <v>9.9333333333333336</v>
      </c>
      <c r="T151" s="3">
        <v>4.8777777777777782</v>
      </c>
      <c r="U151" s="3">
        <v>0</v>
      </c>
      <c r="V151" s="3">
        <f>SUM(Table2[[#This Row],[Occupational Therapist Hours]:[OT Aide Hours]])/Table2[[#This Row],[MDS Census]]</f>
        <v>0.28391906283280088</v>
      </c>
      <c r="W151" s="3">
        <v>8.4333333333333336</v>
      </c>
      <c r="X151" s="3">
        <v>4.5463333333333331</v>
      </c>
      <c r="Y151" s="3">
        <v>0</v>
      </c>
      <c r="Z151" s="3">
        <f>SUM(Table2[[#This Row],[Physical Therapist (PT) Hours]:[PT Aide Hours]])/Table2[[#This Row],[MDS Census]]</f>
        <v>0.24881150159744411</v>
      </c>
      <c r="AA151" s="3">
        <v>0</v>
      </c>
      <c r="AB151" s="3">
        <v>3.0644444444444456</v>
      </c>
      <c r="AC151" s="3">
        <v>0</v>
      </c>
      <c r="AD151" s="3">
        <v>0</v>
      </c>
      <c r="AE151" s="3">
        <v>0</v>
      </c>
      <c r="AF151" s="3">
        <v>0</v>
      </c>
      <c r="AG151" s="3">
        <v>0</v>
      </c>
      <c r="AH151" s="1" t="s">
        <v>149</v>
      </c>
      <c r="AI151" s="17">
        <v>1</v>
      </c>
      <c r="AJ151" s="1"/>
    </row>
    <row r="152" spans="1:36" x14ac:dyDescent="0.2">
      <c r="A152" s="1" t="s">
        <v>208</v>
      </c>
      <c r="B152" s="1" t="s">
        <v>358</v>
      </c>
      <c r="C152" s="1" t="s">
        <v>500</v>
      </c>
      <c r="D152" s="1" t="s">
        <v>518</v>
      </c>
      <c r="E152" s="3">
        <v>23.911111111111111</v>
      </c>
      <c r="F152" s="3">
        <v>5.6888888888888891</v>
      </c>
      <c r="G152" s="3">
        <v>0.53333333333333333</v>
      </c>
      <c r="H152" s="3">
        <v>0.1808888888888889</v>
      </c>
      <c r="I152" s="3">
        <v>0</v>
      </c>
      <c r="J152" s="3">
        <v>0</v>
      </c>
      <c r="K152" s="3">
        <v>0</v>
      </c>
      <c r="L152" s="3">
        <v>3.1008888888888895</v>
      </c>
      <c r="M152" s="3">
        <v>5.3777777777777782</v>
      </c>
      <c r="N152" s="3">
        <v>0</v>
      </c>
      <c r="O152" s="3">
        <f>SUM(Table2[[#This Row],[Qualified Social Work Staff Hours]:[Other Social Work Staff Hours]])/Table2[[#This Row],[MDS Census]]</f>
        <v>0.22490706319702602</v>
      </c>
      <c r="P152" s="3">
        <v>3.0722222222222224</v>
      </c>
      <c r="Q152" s="3">
        <v>7.1611111111111114</v>
      </c>
      <c r="R152" s="3">
        <f>SUM(Table2[[#This Row],[Qualified Activities Professional Hours]:[Other Activities Professional Hours]])/Table2[[#This Row],[MDS Census]]</f>
        <v>0.42797397769516732</v>
      </c>
      <c r="S152" s="3">
        <v>1.9928888888888887</v>
      </c>
      <c r="T152" s="3">
        <v>3.3423333333333352</v>
      </c>
      <c r="U152" s="3">
        <v>0</v>
      </c>
      <c r="V152" s="3">
        <f>SUM(Table2[[#This Row],[Occupational Therapist Hours]:[OT Aide Hours]])/Table2[[#This Row],[MDS Census]]</f>
        <v>0.22312732342007441</v>
      </c>
      <c r="W152" s="3">
        <v>6.9752222222222207</v>
      </c>
      <c r="X152" s="3">
        <v>4.1886666666666672</v>
      </c>
      <c r="Y152" s="3">
        <v>0</v>
      </c>
      <c r="Z152" s="3">
        <f>SUM(Table2[[#This Row],[Physical Therapist (PT) Hours]:[PT Aide Hours]])/Table2[[#This Row],[MDS Census]]</f>
        <v>0.46689126394052038</v>
      </c>
      <c r="AA152" s="3">
        <v>0</v>
      </c>
      <c r="AB152" s="3">
        <v>0</v>
      </c>
      <c r="AC152" s="3">
        <v>0</v>
      </c>
      <c r="AD152" s="3">
        <v>0</v>
      </c>
      <c r="AE152" s="3">
        <v>0</v>
      </c>
      <c r="AF152" s="3">
        <v>0</v>
      </c>
      <c r="AG152" s="3">
        <v>0</v>
      </c>
      <c r="AH152" s="1" t="s">
        <v>150</v>
      </c>
      <c r="AI152" s="17">
        <v>1</v>
      </c>
      <c r="AJ152" s="1"/>
    </row>
    <row r="153" spans="1:36" x14ac:dyDescent="0.2">
      <c r="A153" s="1" t="s">
        <v>208</v>
      </c>
      <c r="B153" s="1" t="s">
        <v>359</v>
      </c>
      <c r="C153" s="1" t="s">
        <v>453</v>
      </c>
      <c r="D153" s="1" t="s">
        <v>518</v>
      </c>
      <c r="E153" s="3">
        <v>49.833333333333336</v>
      </c>
      <c r="F153" s="3">
        <v>4.833333333333333</v>
      </c>
      <c r="G153" s="3">
        <v>0.27777777777777779</v>
      </c>
      <c r="H153" s="3">
        <v>0</v>
      </c>
      <c r="I153" s="3">
        <v>0</v>
      </c>
      <c r="J153" s="3">
        <v>0</v>
      </c>
      <c r="K153" s="3">
        <v>0</v>
      </c>
      <c r="L153" s="3">
        <v>0.51188888888888884</v>
      </c>
      <c r="M153" s="3">
        <v>4.4897777777777783</v>
      </c>
      <c r="N153" s="3">
        <v>0</v>
      </c>
      <c r="O153" s="3">
        <f>SUM(Table2[[#This Row],[Qualified Social Work Staff Hours]:[Other Social Work Staff Hours]])/Table2[[#This Row],[MDS Census]]</f>
        <v>9.009587513935341E-2</v>
      </c>
      <c r="P153" s="3">
        <v>0</v>
      </c>
      <c r="Q153" s="3">
        <v>3.4491111111111112</v>
      </c>
      <c r="R153" s="3">
        <f>SUM(Table2[[#This Row],[Qualified Activities Professional Hours]:[Other Activities Professional Hours]])/Table2[[#This Row],[MDS Census]]</f>
        <v>6.9212931995540697E-2</v>
      </c>
      <c r="S153" s="3">
        <v>1.551333333333333</v>
      </c>
      <c r="T153" s="3">
        <v>5.2431111111111104</v>
      </c>
      <c r="U153" s="3">
        <v>0</v>
      </c>
      <c r="V153" s="3">
        <f>SUM(Table2[[#This Row],[Occupational Therapist Hours]:[OT Aide Hours]])/Table2[[#This Row],[MDS Census]]</f>
        <v>0.13634336677814937</v>
      </c>
      <c r="W153" s="3">
        <v>2.1661111111111109</v>
      </c>
      <c r="X153" s="3">
        <v>4.8698888888888892</v>
      </c>
      <c r="Y153" s="3">
        <v>0</v>
      </c>
      <c r="Z153" s="3">
        <f>SUM(Table2[[#This Row],[Physical Therapist (PT) Hours]:[PT Aide Hours]])/Table2[[#This Row],[MDS Census]]</f>
        <v>0.14119063545150501</v>
      </c>
      <c r="AA153" s="3">
        <v>1.2611111111111111</v>
      </c>
      <c r="AB153" s="3">
        <v>5.482555555555555</v>
      </c>
      <c r="AC153" s="3">
        <v>0</v>
      </c>
      <c r="AD153" s="3">
        <v>0</v>
      </c>
      <c r="AE153" s="3">
        <v>0</v>
      </c>
      <c r="AF153" s="3">
        <v>0</v>
      </c>
      <c r="AG153" s="3">
        <v>0</v>
      </c>
      <c r="AH153" s="1" t="s">
        <v>151</v>
      </c>
      <c r="AI153" s="17">
        <v>1</v>
      </c>
      <c r="AJ153" s="1"/>
    </row>
    <row r="154" spans="1:36" x14ac:dyDescent="0.2">
      <c r="A154" s="1" t="s">
        <v>208</v>
      </c>
      <c r="B154" s="1" t="s">
        <v>360</v>
      </c>
      <c r="C154" s="1" t="s">
        <v>466</v>
      </c>
      <c r="D154" s="1" t="s">
        <v>518</v>
      </c>
      <c r="E154" s="3">
        <v>102.91111111111111</v>
      </c>
      <c r="F154" s="3">
        <v>5.333333333333333</v>
      </c>
      <c r="G154" s="3">
        <v>0.73055555555555551</v>
      </c>
      <c r="H154" s="3">
        <v>0.498</v>
      </c>
      <c r="I154" s="3">
        <v>5.2972222222222225</v>
      </c>
      <c r="J154" s="3">
        <v>0</v>
      </c>
      <c r="K154" s="3">
        <v>0</v>
      </c>
      <c r="L154" s="3">
        <v>4.6472222222222221</v>
      </c>
      <c r="M154" s="3">
        <v>10</v>
      </c>
      <c r="N154" s="3">
        <v>8.155555555555555</v>
      </c>
      <c r="O154" s="3">
        <f>SUM(Table2[[#This Row],[Qualified Social Work Staff Hours]:[Other Social Work Staff Hours]])/Table2[[#This Row],[MDS Census]]</f>
        <v>0.1764197797451954</v>
      </c>
      <c r="P154" s="3">
        <v>1.9166666666666667</v>
      </c>
      <c r="Q154" s="3">
        <v>17.619444444444444</v>
      </c>
      <c r="R154" s="3">
        <f>SUM(Table2[[#This Row],[Qualified Activities Professional Hours]:[Other Activities Professional Hours]])/Table2[[#This Row],[MDS Census]]</f>
        <v>0.18983480889656662</v>
      </c>
      <c r="S154" s="3">
        <v>10.558333333333334</v>
      </c>
      <c r="T154" s="3">
        <v>0</v>
      </c>
      <c r="U154" s="3">
        <v>0</v>
      </c>
      <c r="V154" s="3">
        <f>SUM(Table2[[#This Row],[Occupational Therapist Hours]:[OT Aide Hours]])/Table2[[#This Row],[MDS Census]]</f>
        <v>0.10259663139710645</v>
      </c>
      <c r="W154" s="3">
        <v>4.6638888888888888</v>
      </c>
      <c r="X154" s="3">
        <v>4.572222222222222</v>
      </c>
      <c r="Y154" s="3">
        <v>0</v>
      </c>
      <c r="Z154" s="3">
        <f>SUM(Table2[[#This Row],[Physical Therapist (PT) Hours]:[PT Aide Hours]])/Table2[[#This Row],[MDS Census]]</f>
        <v>8.9748434463398835E-2</v>
      </c>
      <c r="AA154" s="3">
        <v>0</v>
      </c>
      <c r="AB154" s="3">
        <v>0</v>
      </c>
      <c r="AC154" s="3">
        <v>0</v>
      </c>
      <c r="AD154" s="3">
        <v>0.49722222222222223</v>
      </c>
      <c r="AE154" s="3">
        <v>0</v>
      </c>
      <c r="AF154" s="3">
        <v>0</v>
      </c>
      <c r="AG154" s="3">
        <v>0.17777777777777778</v>
      </c>
      <c r="AH154" s="1" t="s">
        <v>152</v>
      </c>
      <c r="AI154" s="17">
        <v>1</v>
      </c>
      <c r="AJ154" s="1"/>
    </row>
    <row r="155" spans="1:36" x14ac:dyDescent="0.2">
      <c r="A155" s="1" t="s">
        <v>208</v>
      </c>
      <c r="B155" s="1" t="s">
        <v>361</v>
      </c>
      <c r="C155" s="1" t="s">
        <v>501</v>
      </c>
      <c r="D155" s="1" t="s">
        <v>517</v>
      </c>
      <c r="E155" s="3">
        <v>65.37777777777778</v>
      </c>
      <c r="F155" s="3">
        <v>5.9083333333333332</v>
      </c>
      <c r="G155" s="3">
        <v>0.2</v>
      </c>
      <c r="H155" s="3">
        <v>0</v>
      </c>
      <c r="I155" s="3">
        <v>2.0499999999999998</v>
      </c>
      <c r="J155" s="3">
        <v>0</v>
      </c>
      <c r="K155" s="3">
        <v>2.2666666666666666</v>
      </c>
      <c r="L155" s="3">
        <v>7.7138888888888886</v>
      </c>
      <c r="M155" s="3">
        <v>10.358333333333333</v>
      </c>
      <c r="N155" s="3">
        <v>0</v>
      </c>
      <c r="O155" s="3">
        <f>SUM(Table2[[#This Row],[Qualified Social Work Staff Hours]:[Other Social Work Staff Hours]])/Table2[[#This Row],[MDS Census]]</f>
        <v>0.15843813732154996</v>
      </c>
      <c r="P155" s="3">
        <v>4.8527777777777779</v>
      </c>
      <c r="Q155" s="3">
        <v>11.475</v>
      </c>
      <c r="R155" s="3">
        <f>SUM(Table2[[#This Row],[Qualified Activities Professional Hours]:[Other Activities Professional Hours]])/Table2[[#This Row],[MDS Census]]</f>
        <v>0.24974507138001356</v>
      </c>
      <c r="S155" s="3">
        <v>8.9250000000000007</v>
      </c>
      <c r="T155" s="3">
        <v>15.78888888888889</v>
      </c>
      <c r="U155" s="3">
        <v>0</v>
      </c>
      <c r="V155" s="3">
        <f>SUM(Table2[[#This Row],[Occupational Therapist Hours]:[OT Aide Hours]])/Table2[[#This Row],[MDS Census]]</f>
        <v>0.37801665533650575</v>
      </c>
      <c r="W155" s="3">
        <v>20.591666666666665</v>
      </c>
      <c r="X155" s="3">
        <v>5.9055555555555559</v>
      </c>
      <c r="Y155" s="3">
        <v>5.0472222222222225</v>
      </c>
      <c r="Z155" s="3">
        <f>SUM(Table2[[#This Row],[Physical Therapist (PT) Hours]:[PT Aide Hours]])/Table2[[#This Row],[MDS Census]]</f>
        <v>0.48249490142760026</v>
      </c>
      <c r="AA155" s="3">
        <v>0</v>
      </c>
      <c r="AB155" s="3">
        <v>0</v>
      </c>
      <c r="AC155" s="3">
        <v>0</v>
      </c>
      <c r="AD155" s="3">
        <v>0</v>
      </c>
      <c r="AE155" s="3">
        <v>0</v>
      </c>
      <c r="AF155" s="3">
        <v>0</v>
      </c>
      <c r="AG155" s="3">
        <v>0.71666666666666667</v>
      </c>
      <c r="AH155" s="1" t="s">
        <v>153</v>
      </c>
      <c r="AI155" s="17">
        <v>1</v>
      </c>
      <c r="AJ155" s="1"/>
    </row>
    <row r="156" spans="1:36" x14ac:dyDescent="0.2">
      <c r="A156" s="1" t="s">
        <v>208</v>
      </c>
      <c r="B156" s="1" t="s">
        <v>362</v>
      </c>
      <c r="C156" s="1" t="s">
        <v>432</v>
      </c>
      <c r="D156" s="1" t="s">
        <v>516</v>
      </c>
      <c r="E156" s="3">
        <v>96.2</v>
      </c>
      <c r="F156" s="3">
        <v>4.75</v>
      </c>
      <c r="G156" s="3">
        <v>0.66666666666666663</v>
      </c>
      <c r="H156" s="3">
        <v>0.47777777777777786</v>
      </c>
      <c r="I156" s="3">
        <v>0.62222222222222223</v>
      </c>
      <c r="J156" s="3">
        <v>0</v>
      </c>
      <c r="K156" s="3">
        <v>0</v>
      </c>
      <c r="L156" s="3">
        <v>4.125</v>
      </c>
      <c r="M156" s="3">
        <v>4.7861111111111114</v>
      </c>
      <c r="N156" s="3">
        <v>0</v>
      </c>
      <c r="O156" s="3">
        <f>SUM(Table2[[#This Row],[Qualified Social Work Staff Hours]:[Other Social Work Staff Hours]])/Table2[[#This Row],[MDS Census]]</f>
        <v>4.9751674751674753E-2</v>
      </c>
      <c r="P156" s="3">
        <v>0</v>
      </c>
      <c r="Q156" s="3">
        <v>1.4833333333333334</v>
      </c>
      <c r="R156" s="3">
        <f>SUM(Table2[[#This Row],[Qualified Activities Professional Hours]:[Other Activities Professional Hours]])/Table2[[#This Row],[MDS Census]]</f>
        <v>1.5419265419265419E-2</v>
      </c>
      <c r="S156" s="3">
        <v>5.2722222222222221</v>
      </c>
      <c r="T156" s="3">
        <v>4.0361111111111114</v>
      </c>
      <c r="U156" s="3">
        <v>0</v>
      </c>
      <c r="V156" s="3">
        <f>SUM(Table2[[#This Row],[Occupational Therapist Hours]:[OT Aide Hours]])/Table2[[#This Row],[MDS Census]]</f>
        <v>9.6760221760221754E-2</v>
      </c>
      <c r="W156" s="3">
        <v>7.0083333333333337</v>
      </c>
      <c r="X156" s="3">
        <v>4.8305555555555557</v>
      </c>
      <c r="Y156" s="3">
        <v>0</v>
      </c>
      <c r="Z156" s="3">
        <f>SUM(Table2[[#This Row],[Physical Therapist (PT) Hours]:[PT Aide Hours]])/Table2[[#This Row],[MDS Census]]</f>
        <v>0.12306537306537306</v>
      </c>
      <c r="AA156" s="3">
        <v>0</v>
      </c>
      <c r="AB156" s="3">
        <v>8.8972222222222221</v>
      </c>
      <c r="AC156" s="3">
        <v>0</v>
      </c>
      <c r="AD156" s="3">
        <v>0</v>
      </c>
      <c r="AE156" s="3">
        <v>0</v>
      </c>
      <c r="AF156" s="3">
        <v>0</v>
      </c>
      <c r="AG156" s="3">
        <v>0</v>
      </c>
      <c r="AH156" s="1" t="s">
        <v>154</v>
      </c>
      <c r="AI156" s="17">
        <v>1</v>
      </c>
      <c r="AJ156" s="1"/>
    </row>
    <row r="157" spans="1:36" x14ac:dyDescent="0.2">
      <c r="A157" s="1" t="s">
        <v>208</v>
      </c>
      <c r="B157" s="1" t="s">
        <v>363</v>
      </c>
      <c r="C157" s="1" t="s">
        <v>472</v>
      </c>
      <c r="D157" s="1" t="s">
        <v>518</v>
      </c>
      <c r="E157" s="3">
        <v>109.83333333333333</v>
      </c>
      <c r="F157" s="3">
        <v>5.4222222222222225</v>
      </c>
      <c r="G157" s="3">
        <v>0</v>
      </c>
      <c r="H157" s="3">
        <v>0</v>
      </c>
      <c r="I157" s="3">
        <v>2.4555555555555557</v>
      </c>
      <c r="J157" s="3">
        <v>0</v>
      </c>
      <c r="K157" s="3">
        <v>0</v>
      </c>
      <c r="L157" s="3">
        <v>6.2538888888888895</v>
      </c>
      <c r="M157" s="3">
        <v>8.254666666666667</v>
      </c>
      <c r="N157" s="3">
        <v>0</v>
      </c>
      <c r="O157" s="3">
        <f>SUM(Table2[[#This Row],[Qualified Social Work Staff Hours]:[Other Social Work Staff Hours]])/Table2[[#This Row],[MDS Census]]</f>
        <v>7.5156297420333848E-2</v>
      </c>
      <c r="P157" s="3">
        <v>5.6</v>
      </c>
      <c r="Q157" s="3">
        <v>15.385555555555559</v>
      </c>
      <c r="R157" s="3">
        <f>SUM(Table2[[#This Row],[Qualified Activities Professional Hours]:[Other Activities Professional Hours]])/Table2[[#This Row],[MDS Census]]</f>
        <v>0.19106727364693982</v>
      </c>
      <c r="S157" s="3">
        <v>10.071222222222223</v>
      </c>
      <c r="T157" s="3">
        <v>5.971111111111111</v>
      </c>
      <c r="U157" s="3">
        <v>0</v>
      </c>
      <c r="V157" s="3">
        <f>SUM(Table2[[#This Row],[Occupational Therapist Hours]:[OT Aide Hours]])/Table2[[#This Row],[MDS Census]]</f>
        <v>0.14606069802731414</v>
      </c>
      <c r="W157" s="3">
        <v>9.9884444444444487</v>
      </c>
      <c r="X157" s="3">
        <v>8.9214444444444414</v>
      </c>
      <c r="Y157" s="3">
        <v>3.2046666666666668</v>
      </c>
      <c r="Z157" s="3">
        <f>SUM(Table2[[#This Row],[Physical Therapist (PT) Hours]:[PT Aide Hours]])/Table2[[#This Row],[MDS Census]]</f>
        <v>0.20134648457258475</v>
      </c>
      <c r="AA157" s="3">
        <v>0</v>
      </c>
      <c r="AB157" s="3">
        <v>0</v>
      </c>
      <c r="AC157" s="3">
        <v>0</v>
      </c>
      <c r="AD157" s="3">
        <v>0</v>
      </c>
      <c r="AE157" s="3">
        <v>0</v>
      </c>
      <c r="AF157" s="3">
        <v>0</v>
      </c>
      <c r="AG157" s="3">
        <v>0</v>
      </c>
      <c r="AH157" s="1" t="s">
        <v>155</v>
      </c>
      <c r="AI157" s="17">
        <v>1</v>
      </c>
      <c r="AJ157" s="1"/>
    </row>
    <row r="158" spans="1:36" x14ac:dyDescent="0.2">
      <c r="A158" s="1" t="s">
        <v>208</v>
      </c>
      <c r="B158" s="1" t="s">
        <v>364</v>
      </c>
      <c r="C158" s="1" t="s">
        <v>451</v>
      </c>
      <c r="D158" s="1" t="s">
        <v>517</v>
      </c>
      <c r="E158" s="3">
        <v>46.633333333333333</v>
      </c>
      <c r="F158" s="3">
        <v>5.0111111111111111</v>
      </c>
      <c r="G158" s="3">
        <v>0</v>
      </c>
      <c r="H158" s="3">
        <v>0</v>
      </c>
      <c r="I158" s="3">
        <v>1.0111111111111111</v>
      </c>
      <c r="J158" s="3">
        <v>0</v>
      </c>
      <c r="K158" s="3">
        <v>0</v>
      </c>
      <c r="L158" s="3">
        <v>1.3638888888888889</v>
      </c>
      <c r="M158" s="3">
        <v>0</v>
      </c>
      <c r="N158" s="3">
        <v>4.416666666666667</v>
      </c>
      <c r="O158" s="3">
        <f>SUM(Table2[[#This Row],[Qualified Social Work Staff Hours]:[Other Social Work Staff Hours]])/Table2[[#This Row],[MDS Census]]</f>
        <v>9.4710507505360975E-2</v>
      </c>
      <c r="P158" s="3">
        <v>5.072222222222222</v>
      </c>
      <c r="Q158" s="3">
        <v>3</v>
      </c>
      <c r="R158" s="3">
        <f>SUM(Table2[[#This Row],[Qualified Activities Professional Hours]:[Other Activities Professional Hours]])/Table2[[#This Row],[MDS Census]]</f>
        <v>0.17309983321420064</v>
      </c>
      <c r="S158" s="3">
        <v>3.0944444444444446</v>
      </c>
      <c r="T158" s="3">
        <v>2.6861111111111109</v>
      </c>
      <c r="U158" s="3">
        <v>0</v>
      </c>
      <c r="V158" s="3">
        <f>SUM(Table2[[#This Row],[Occupational Therapist Hours]:[OT Aide Hours]])/Table2[[#This Row],[MDS Census]]</f>
        <v>0.12395758875387181</v>
      </c>
      <c r="W158" s="3">
        <v>0.71666666666666667</v>
      </c>
      <c r="X158" s="3">
        <v>2.1861111111111109</v>
      </c>
      <c r="Y158" s="3">
        <v>0</v>
      </c>
      <c r="Z158" s="3">
        <f>SUM(Table2[[#This Row],[Physical Therapist (PT) Hours]:[PT Aide Hours]])/Table2[[#This Row],[MDS Census]]</f>
        <v>6.2246842983083153E-2</v>
      </c>
      <c r="AA158" s="3">
        <v>0</v>
      </c>
      <c r="AB158" s="3">
        <v>0</v>
      </c>
      <c r="AC158" s="3">
        <v>0</v>
      </c>
      <c r="AD158" s="3">
        <v>0</v>
      </c>
      <c r="AE158" s="3">
        <v>0</v>
      </c>
      <c r="AF158" s="3">
        <v>0</v>
      </c>
      <c r="AG158" s="3">
        <v>0</v>
      </c>
      <c r="AH158" s="1" t="s">
        <v>156</v>
      </c>
      <c r="AI158" s="17">
        <v>1</v>
      </c>
      <c r="AJ158" s="1"/>
    </row>
    <row r="159" spans="1:36" x14ac:dyDescent="0.2">
      <c r="A159" s="1" t="s">
        <v>208</v>
      </c>
      <c r="B159" s="1" t="s">
        <v>365</v>
      </c>
      <c r="C159" s="1" t="s">
        <v>502</v>
      </c>
      <c r="D159" s="1" t="s">
        <v>521</v>
      </c>
      <c r="E159" s="3">
        <v>101.82222222222222</v>
      </c>
      <c r="F159" s="3">
        <v>5.1555555555555559</v>
      </c>
      <c r="G159" s="3">
        <v>0.85333333333333328</v>
      </c>
      <c r="H159" s="3">
        <v>0.52511111111111108</v>
      </c>
      <c r="I159" s="3">
        <v>4.5472222222222225</v>
      </c>
      <c r="J159" s="3">
        <v>0</v>
      </c>
      <c r="K159" s="3">
        <v>0</v>
      </c>
      <c r="L159" s="3">
        <v>9.0395555555555553</v>
      </c>
      <c r="M159" s="3">
        <v>11.2</v>
      </c>
      <c r="N159" s="3">
        <v>0</v>
      </c>
      <c r="O159" s="3">
        <f>SUM(Table2[[#This Row],[Qualified Social Work Staff Hours]:[Other Social Work Staff Hours]])/Table2[[#This Row],[MDS Census]]</f>
        <v>0.10999563509384548</v>
      </c>
      <c r="P159" s="3">
        <v>0</v>
      </c>
      <c r="Q159" s="3">
        <v>0</v>
      </c>
      <c r="R159" s="3">
        <f>SUM(Table2[[#This Row],[Qualified Activities Professional Hours]:[Other Activities Professional Hours]])/Table2[[#This Row],[MDS Census]]</f>
        <v>0</v>
      </c>
      <c r="S159" s="3">
        <v>17.766999999999992</v>
      </c>
      <c r="T159" s="3">
        <v>19.301888888888904</v>
      </c>
      <c r="U159" s="3">
        <v>0</v>
      </c>
      <c r="V159" s="3">
        <f>SUM(Table2[[#This Row],[Occupational Therapist Hours]:[OT Aide Hours]])/Table2[[#This Row],[MDS Census]]</f>
        <v>0.36405499781754697</v>
      </c>
      <c r="W159" s="3">
        <v>12.506111111111109</v>
      </c>
      <c r="X159" s="3">
        <v>16.040333333333333</v>
      </c>
      <c r="Y159" s="3">
        <v>1.0644444444444445</v>
      </c>
      <c r="Z159" s="3">
        <f>SUM(Table2[[#This Row],[Physical Therapist (PT) Hours]:[PT Aide Hours]])/Table2[[#This Row],[MDS Census]]</f>
        <v>0.29080969009166296</v>
      </c>
      <c r="AA159" s="3">
        <v>0</v>
      </c>
      <c r="AB159" s="3">
        <v>0</v>
      </c>
      <c r="AC159" s="3">
        <v>0</v>
      </c>
      <c r="AD159" s="3">
        <v>0</v>
      </c>
      <c r="AE159" s="3">
        <v>0</v>
      </c>
      <c r="AF159" s="3">
        <v>0</v>
      </c>
      <c r="AG159" s="3">
        <v>0</v>
      </c>
      <c r="AH159" s="1" t="s">
        <v>157</v>
      </c>
      <c r="AI159" s="17">
        <v>1</v>
      </c>
      <c r="AJ159" s="1"/>
    </row>
    <row r="160" spans="1:36" x14ac:dyDescent="0.2">
      <c r="A160" s="1" t="s">
        <v>208</v>
      </c>
      <c r="B160" s="1" t="s">
        <v>366</v>
      </c>
      <c r="C160" s="1" t="s">
        <v>436</v>
      </c>
      <c r="D160" s="1" t="s">
        <v>518</v>
      </c>
      <c r="E160" s="3">
        <v>85.333333333333329</v>
      </c>
      <c r="F160" s="3">
        <v>5.4222222222222225</v>
      </c>
      <c r="G160" s="3">
        <v>0.32777777777777778</v>
      </c>
      <c r="H160" s="3">
        <v>0</v>
      </c>
      <c r="I160" s="3">
        <v>0</v>
      </c>
      <c r="J160" s="3">
        <v>0</v>
      </c>
      <c r="K160" s="3">
        <v>6.9572222222222218</v>
      </c>
      <c r="L160" s="3">
        <v>4.8034444444444446</v>
      </c>
      <c r="M160" s="3">
        <v>10.5</v>
      </c>
      <c r="N160" s="3">
        <v>0</v>
      </c>
      <c r="O160" s="3">
        <f>SUM(Table2[[#This Row],[Qualified Social Work Staff Hours]:[Other Social Work Staff Hours]])/Table2[[#This Row],[MDS Census]]</f>
        <v>0.123046875</v>
      </c>
      <c r="P160" s="3">
        <v>15.277777777777779</v>
      </c>
      <c r="Q160" s="3">
        <v>0</v>
      </c>
      <c r="R160" s="3">
        <f>SUM(Table2[[#This Row],[Qualified Activities Professional Hours]:[Other Activities Professional Hours]])/Table2[[#This Row],[MDS Census]]</f>
        <v>0.17903645833333334</v>
      </c>
      <c r="S160" s="3">
        <v>10.475333333333335</v>
      </c>
      <c r="T160" s="3">
        <v>15.535666666666675</v>
      </c>
      <c r="U160" s="3">
        <v>0</v>
      </c>
      <c r="V160" s="3">
        <f>SUM(Table2[[#This Row],[Occupational Therapist Hours]:[OT Aide Hours]])/Table2[[#This Row],[MDS Census]]</f>
        <v>0.30481640625000012</v>
      </c>
      <c r="W160" s="3">
        <v>11.867555555555555</v>
      </c>
      <c r="X160" s="3">
        <v>7.0327777777777749</v>
      </c>
      <c r="Y160" s="3">
        <v>0</v>
      </c>
      <c r="Z160" s="3">
        <f>SUM(Table2[[#This Row],[Physical Therapist (PT) Hours]:[PT Aide Hours]])/Table2[[#This Row],[MDS Census]]</f>
        <v>0.22148828124999995</v>
      </c>
      <c r="AA160" s="3">
        <v>0</v>
      </c>
      <c r="AB160" s="3">
        <v>0</v>
      </c>
      <c r="AC160" s="3">
        <v>0</v>
      </c>
      <c r="AD160" s="3">
        <v>0</v>
      </c>
      <c r="AE160" s="3">
        <v>0</v>
      </c>
      <c r="AF160" s="3">
        <v>0</v>
      </c>
      <c r="AG160" s="3">
        <v>2.9444444444444446</v>
      </c>
      <c r="AH160" s="1" t="s">
        <v>158</v>
      </c>
      <c r="AI160" s="17">
        <v>1</v>
      </c>
      <c r="AJ160" s="1"/>
    </row>
    <row r="161" spans="1:36" x14ac:dyDescent="0.2">
      <c r="A161" s="1" t="s">
        <v>208</v>
      </c>
      <c r="B161" s="1" t="s">
        <v>367</v>
      </c>
      <c r="C161" s="1" t="s">
        <v>503</v>
      </c>
      <c r="D161" s="1" t="s">
        <v>517</v>
      </c>
      <c r="E161" s="3">
        <v>103.17777777777778</v>
      </c>
      <c r="F161" s="3">
        <v>5.6</v>
      </c>
      <c r="G161" s="3">
        <v>0.21388888888888888</v>
      </c>
      <c r="H161" s="3">
        <v>0.46944444444444444</v>
      </c>
      <c r="I161" s="3">
        <v>4.0666666666666664</v>
      </c>
      <c r="J161" s="3">
        <v>0</v>
      </c>
      <c r="K161" s="3">
        <v>0</v>
      </c>
      <c r="L161" s="3">
        <v>3.24888888888889</v>
      </c>
      <c r="M161" s="3">
        <v>10.977777777777778</v>
      </c>
      <c r="N161" s="3">
        <v>0</v>
      </c>
      <c r="O161" s="3">
        <f>SUM(Table2[[#This Row],[Qualified Social Work Staff Hours]:[Other Social Work Staff Hours]])/Table2[[#This Row],[MDS Census]]</f>
        <v>0.10639672625457679</v>
      </c>
      <c r="P161" s="3">
        <v>18.330555555555556</v>
      </c>
      <c r="Q161" s="3">
        <v>5.0916666666666668</v>
      </c>
      <c r="R161" s="3">
        <f>SUM(Table2[[#This Row],[Qualified Activities Professional Hours]:[Other Activities Professional Hours]])/Table2[[#This Row],[MDS Census]]</f>
        <v>0.22700839974154643</v>
      </c>
      <c r="S161" s="3">
        <v>15.041333333333325</v>
      </c>
      <c r="T161" s="3">
        <v>10.161</v>
      </c>
      <c r="U161" s="3">
        <v>0</v>
      </c>
      <c r="V161" s="3">
        <f>SUM(Table2[[#This Row],[Occupational Therapist Hours]:[OT Aide Hours]])/Table2[[#This Row],[MDS Census]]</f>
        <v>0.24426125349989222</v>
      </c>
      <c r="W161" s="3">
        <v>12.428666666666667</v>
      </c>
      <c r="X161" s="3">
        <v>0</v>
      </c>
      <c r="Y161" s="3">
        <v>0</v>
      </c>
      <c r="Z161" s="3">
        <f>SUM(Table2[[#This Row],[Physical Therapist (PT) Hours]:[PT Aide Hours]])/Table2[[#This Row],[MDS Census]]</f>
        <v>0.12045875511522722</v>
      </c>
      <c r="AA161" s="3">
        <v>0</v>
      </c>
      <c r="AB161" s="3">
        <v>10.722222222222221</v>
      </c>
      <c r="AC161" s="3">
        <v>0</v>
      </c>
      <c r="AD161" s="3">
        <v>0</v>
      </c>
      <c r="AE161" s="3">
        <v>0</v>
      </c>
      <c r="AF161" s="3">
        <v>0</v>
      </c>
      <c r="AG161" s="3">
        <v>0</v>
      </c>
      <c r="AH161" s="1" t="s">
        <v>159</v>
      </c>
      <c r="AI161" s="17">
        <v>1</v>
      </c>
      <c r="AJ161" s="1"/>
    </row>
    <row r="162" spans="1:36" x14ac:dyDescent="0.2">
      <c r="A162" s="1" t="s">
        <v>208</v>
      </c>
      <c r="B162" s="1" t="s">
        <v>368</v>
      </c>
      <c r="C162" s="1" t="s">
        <v>504</v>
      </c>
      <c r="D162" s="1" t="s">
        <v>522</v>
      </c>
      <c r="E162" s="3">
        <v>67.24444444444444</v>
      </c>
      <c r="F162" s="3">
        <v>6.5027777777777782</v>
      </c>
      <c r="G162" s="3">
        <v>0</v>
      </c>
      <c r="H162" s="3">
        <v>0</v>
      </c>
      <c r="I162" s="3">
        <v>0</v>
      </c>
      <c r="J162" s="3">
        <v>0</v>
      </c>
      <c r="K162" s="3">
        <v>0</v>
      </c>
      <c r="L162" s="3">
        <v>3.2194444444444446</v>
      </c>
      <c r="M162" s="3">
        <v>12.433333333333334</v>
      </c>
      <c r="N162" s="3">
        <v>0</v>
      </c>
      <c r="O162" s="3">
        <f>SUM(Table2[[#This Row],[Qualified Social Work Staff Hours]:[Other Social Work Staff Hours]])/Table2[[#This Row],[MDS Census]]</f>
        <v>0.18489755452742895</v>
      </c>
      <c r="P162" s="3">
        <v>5.4111111111111114</v>
      </c>
      <c r="Q162" s="3">
        <v>7.3555555555555552</v>
      </c>
      <c r="R162" s="3">
        <f>SUM(Table2[[#This Row],[Qualified Activities Professional Hours]:[Other Activities Professional Hours]])/Table2[[#This Row],[MDS Census]]</f>
        <v>0.18985459352280237</v>
      </c>
      <c r="S162" s="3">
        <v>10.091666666666667</v>
      </c>
      <c r="T162" s="3">
        <v>3.8361111111111112</v>
      </c>
      <c r="U162" s="3">
        <v>0</v>
      </c>
      <c r="V162" s="3">
        <f>SUM(Table2[[#This Row],[Occupational Therapist Hours]:[OT Aide Hours]])/Table2[[#This Row],[MDS Census]]</f>
        <v>0.20712161269001983</v>
      </c>
      <c r="W162" s="3">
        <v>14.677777777777777</v>
      </c>
      <c r="X162" s="3">
        <v>4.6194444444444445</v>
      </c>
      <c r="Y162" s="3">
        <v>8.5972222222222214</v>
      </c>
      <c r="Z162" s="3">
        <f>SUM(Table2[[#This Row],[Physical Therapist (PT) Hours]:[PT Aide Hours]])/Table2[[#This Row],[MDS Census]]</f>
        <v>0.41482154659616655</v>
      </c>
      <c r="AA162" s="3">
        <v>0</v>
      </c>
      <c r="AB162" s="3">
        <v>0</v>
      </c>
      <c r="AC162" s="3">
        <v>0</v>
      </c>
      <c r="AD162" s="3">
        <v>0</v>
      </c>
      <c r="AE162" s="3">
        <v>0</v>
      </c>
      <c r="AF162" s="3">
        <v>0</v>
      </c>
      <c r="AG162" s="3">
        <v>0</v>
      </c>
      <c r="AH162" s="1" t="s">
        <v>160</v>
      </c>
      <c r="AI162" s="17">
        <v>1</v>
      </c>
      <c r="AJ162" s="1"/>
    </row>
    <row r="163" spans="1:36" x14ac:dyDescent="0.2">
      <c r="A163" s="1" t="s">
        <v>208</v>
      </c>
      <c r="B163" s="1" t="s">
        <v>369</v>
      </c>
      <c r="C163" s="1" t="s">
        <v>478</v>
      </c>
      <c r="D163" s="1" t="s">
        <v>519</v>
      </c>
      <c r="E163" s="3">
        <v>62.444444444444443</v>
      </c>
      <c r="F163" s="3">
        <v>4.666666666666667</v>
      </c>
      <c r="G163" s="3">
        <v>0.17777777777777778</v>
      </c>
      <c r="H163" s="3">
        <v>0.36855555555555558</v>
      </c>
      <c r="I163" s="3">
        <v>2.0861111111111112</v>
      </c>
      <c r="J163" s="3">
        <v>0</v>
      </c>
      <c r="K163" s="3">
        <v>0</v>
      </c>
      <c r="L163" s="3">
        <v>2.3444444444444446</v>
      </c>
      <c r="M163" s="3">
        <v>4.2833333333333332</v>
      </c>
      <c r="N163" s="3">
        <v>0</v>
      </c>
      <c r="O163" s="3">
        <f>SUM(Table2[[#This Row],[Qualified Social Work Staff Hours]:[Other Social Work Staff Hours]])/Table2[[#This Row],[MDS Census]]</f>
        <v>6.8594306049822071E-2</v>
      </c>
      <c r="P163" s="3">
        <v>0</v>
      </c>
      <c r="Q163" s="3">
        <v>2.8277777777777779</v>
      </c>
      <c r="R163" s="3">
        <f>SUM(Table2[[#This Row],[Qualified Activities Professional Hours]:[Other Activities Professional Hours]])/Table2[[#This Row],[MDS Census]]</f>
        <v>4.5284697508896798E-2</v>
      </c>
      <c r="S163" s="3">
        <v>3.5416666666666665</v>
      </c>
      <c r="T163" s="3">
        <v>4.1111111111111107</v>
      </c>
      <c r="U163" s="3">
        <v>0</v>
      </c>
      <c r="V163" s="3">
        <f>SUM(Table2[[#This Row],[Occupational Therapist Hours]:[OT Aide Hours]])/Table2[[#This Row],[MDS Census]]</f>
        <v>0.12255338078291814</v>
      </c>
      <c r="W163" s="3">
        <v>1.6444444444444444</v>
      </c>
      <c r="X163" s="3">
        <v>8.469444444444445</v>
      </c>
      <c r="Y163" s="3">
        <v>0</v>
      </c>
      <c r="Z163" s="3">
        <f>SUM(Table2[[#This Row],[Physical Therapist (PT) Hours]:[PT Aide Hours]])/Table2[[#This Row],[MDS Census]]</f>
        <v>0.16196619217081851</v>
      </c>
      <c r="AA163" s="3">
        <v>0</v>
      </c>
      <c r="AB163" s="3">
        <v>4.6027777777777779</v>
      </c>
      <c r="AC163" s="3">
        <v>0</v>
      </c>
      <c r="AD163" s="3">
        <v>0</v>
      </c>
      <c r="AE163" s="3">
        <v>0</v>
      </c>
      <c r="AF163" s="3">
        <v>0</v>
      </c>
      <c r="AG163" s="3">
        <v>0</v>
      </c>
      <c r="AH163" s="1" t="s">
        <v>161</v>
      </c>
      <c r="AI163" s="17">
        <v>1</v>
      </c>
      <c r="AJ163" s="1"/>
    </row>
    <row r="164" spans="1:36" x14ac:dyDescent="0.2">
      <c r="A164" s="1" t="s">
        <v>208</v>
      </c>
      <c r="B164" s="1" t="s">
        <v>370</v>
      </c>
      <c r="C164" s="1" t="s">
        <v>443</v>
      </c>
      <c r="D164" s="1" t="s">
        <v>519</v>
      </c>
      <c r="E164" s="3">
        <v>115.17777777777778</v>
      </c>
      <c r="F164" s="3">
        <v>5.333333333333333</v>
      </c>
      <c r="G164" s="3">
        <v>1.3577777777777778</v>
      </c>
      <c r="H164" s="3">
        <v>0.72</v>
      </c>
      <c r="I164" s="3">
        <v>2.9388888888888891</v>
      </c>
      <c r="J164" s="3">
        <v>0</v>
      </c>
      <c r="K164" s="3">
        <v>0</v>
      </c>
      <c r="L164" s="3">
        <v>5.4249999999999998</v>
      </c>
      <c r="M164" s="3">
        <v>9.8138888888888882</v>
      </c>
      <c r="N164" s="3">
        <v>0</v>
      </c>
      <c r="O164" s="3">
        <f>SUM(Table2[[#This Row],[Qualified Social Work Staff Hours]:[Other Social Work Staff Hours]])/Table2[[#This Row],[MDS Census]]</f>
        <v>8.5206444144317953E-2</v>
      </c>
      <c r="P164" s="3">
        <v>15.344444444444445</v>
      </c>
      <c r="Q164" s="3">
        <v>8.0111111111111111</v>
      </c>
      <c r="R164" s="3">
        <f>SUM(Table2[[#This Row],[Qualified Activities Professional Hours]:[Other Activities Professional Hours]])/Table2[[#This Row],[MDS Census]]</f>
        <v>0.20277831371792399</v>
      </c>
      <c r="S164" s="3">
        <v>4.9138888888888888</v>
      </c>
      <c r="T164" s="3">
        <v>6.7888888888888888</v>
      </c>
      <c r="U164" s="3">
        <v>0</v>
      </c>
      <c r="V164" s="3">
        <f>SUM(Table2[[#This Row],[Occupational Therapist Hours]:[OT Aide Hours]])/Table2[[#This Row],[MDS Census]]</f>
        <v>0.1016062126181748</v>
      </c>
      <c r="W164" s="3">
        <v>5.291666666666667</v>
      </c>
      <c r="X164" s="3">
        <v>7.0138888888888893</v>
      </c>
      <c r="Y164" s="3">
        <v>0</v>
      </c>
      <c r="Z164" s="3">
        <f>SUM(Table2[[#This Row],[Physical Therapist (PT) Hours]:[PT Aide Hours]])/Table2[[#This Row],[MDS Census]]</f>
        <v>0.10683966814586149</v>
      </c>
      <c r="AA164" s="3">
        <v>0</v>
      </c>
      <c r="AB164" s="3">
        <v>4.5333333333333332</v>
      </c>
      <c r="AC164" s="3">
        <v>0</v>
      </c>
      <c r="AD164" s="3">
        <v>0</v>
      </c>
      <c r="AE164" s="3">
        <v>0</v>
      </c>
      <c r="AF164" s="3">
        <v>0</v>
      </c>
      <c r="AG164" s="3">
        <v>0</v>
      </c>
      <c r="AH164" s="1" t="s">
        <v>162</v>
      </c>
      <c r="AI164" s="17">
        <v>1</v>
      </c>
      <c r="AJ164" s="1"/>
    </row>
    <row r="165" spans="1:36" x14ac:dyDescent="0.2">
      <c r="A165" s="1" t="s">
        <v>208</v>
      </c>
      <c r="B165" s="1" t="s">
        <v>371</v>
      </c>
      <c r="C165" s="1" t="s">
        <v>505</v>
      </c>
      <c r="D165" s="1" t="s">
        <v>523</v>
      </c>
      <c r="E165" s="3">
        <v>100.17777777777778</v>
      </c>
      <c r="F165" s="3">
        <v>4.177777777777778</v>
      </c>
      <c r="G165" s="3">
        <v>0</v>
      </c>
      <c r="H165" s="3">
        <v>0.38244444444444448</v>
      </c>
      <c r="I165" s="3">
        <v>4.9176666666666673</v>
      </c>
      <c r="J165" s="3">
        <v>0</v>
      </c>
      <c r="K165" s="3">
        <v>0</v>
      </c>
      <c r="L165" s="3">
        <v>1.3504444444444441</v>
      </c>
      <c r="M165" s="3">
        <v>12.46111111111111</v>
      </c>
      <c r="N165" s="3">
        <v>0</v>
      </c>
      <c r="O165" s="3">
        <f>SUM(Table2[[#This Row],[Qualified Social Work Staff Hours]:[Other Social Work Staff Hours]])/Table2[[#This Row],[MDS Census]]</f>
        <v>0.1243899733806566</v>
      </c>
      <c r="P165" s="3">
        <v>8.5893333333333324</v>
      </c>
      <c r="Q165" s="3">
        <v>0</v>
      </c>
      <c r="R165" s="3">
        <f>SUM(Table2[[#This Row],[Qualified Activities Professional Hours]:[Other Activities Professional Hours]])/Table2[[#This Row],[MDS Census]]</f>
        <v>8.5740905057675232E-2</v>
      </c>
      <c r="S165" s="3">
        <v>10.529222222222222</v>
      </c>
      <c r="T165" s="3">
        <v>6.4406666666666705</v>
      </c>
      <c r="U165" s="3">
        <v>0</v>
      </c>
      <c r="V165" s="3">
        <f>SUM(Table2[[#This Row],[Occupational Therapist Hours]:[OT Aide Hours]])/Table2[[#This Row],[MDS Census]]</f>
        <v>0.16939773735581193</v>
      </c>
      <c r="W165" s="3">
        <v>8.5858888888888831</v>
      </c>
      <c r="X165" s="3">
        <v>5.6808888888888882</v>
      </c>
      <c r="Y165" s="3">
        <v>0</v>
      </c>
      <c r="Z165" s="3">
        <f>SUM(Table2[[#This Row],[Physical Therapist (PT) Hours]:[PT Aide Hours]])/Table2[[#This Row],[MDS Census]]</f>
        <v>0.14241459627329187</v>
      </c>
      <c r="AA165" s="3">
        <v>0</v>
      </c>
      <c r="AB165" s="3">
        <v>0</v>
      </c>
      <c r="AC165" s="3">
        <v>0</v>
      </c>
      <c r="AD165" s="3">
        <v>0</v>
      </c>
      <c r="AE165" s="3">
        <v>0</v>
      </c>
      <c r="AF165" s="3">
        <v>2.8</v>
      </c>
      <c r="AG165" s="3">
        <v>0</v>
      </c>
      <c r="AH165" s="1" t="s">
        <v>163</v>
      </c>
      <c r="AI165" s="17">
        <v>1</v>
      </c>
      <c r="AJ165" s="1"/>
    </row>
    <row r="166" spans="1:36" x14ac:dyDescent="0.2">
      <c r="A166" s="1" t="s">
        <v>208</v>
      </c>
      <c r="B166" s="1" t="s">
        <v>372</v>
      </c>
      <c r="C166" s="1" t="s">
        <v>447</v>
      </c>
      <c r="D166" s="1" t="s">
        <v>517</v>
      </c>
      <c r="E166" s="3">
        <v>53.133333333333333</v>
      </c>
      <c r="F166" s="3">
        <v>5.6888888888888891</v>
      </c>
      <c r="G166" s="3">
        <v>0.21022222222222225</v>
      </c>
      <c r="H166" s="3">
        <v>0.17777777777777778</v>
      </c>
      <c r="I166" s="3">
        <v>1.3722222222222222</v>
      </c>
      <c r="J166" s="3">
        <v>0</v>
      </c>
      <c r="K166" s="3">
        <v>1.3527777777777779</v>
      </c>
      <c r="L166" s="3">
        <v>2.176444444444444</v>
      </c>
      <c r="M166" s="3">
        <v>5.0666666666666664</v>
      </c>
      <c r="N166" s="3">
        <v>0</v>
      </c>
      <c r="O166" s="3">
        <f>SUM(Table2[[#This Row],[Qualified Social Work Staff Hours]:[Other Social Work Staff Hours]])/Table2[[#This Row],[MDS Census]]</f>
        <v>9.5357590966122951E-2</v>
      </c>
      <c r="P166" s="3">
        <v>0</v>
      </c>
      <c r="Q166" s="3">
        <v>0.13055555555555554</v>
      </c>
      <c r="R166" s="3">
        <f>SUM(Table2[[#This Row],[Qualified Activities Professional Hours]:[Other Activities Professional Hours]])/Table2[[#This Row],[MDS Census]]</f>
        <v>2.4571309075700539E-3</v>
      </c>
      <c r="S166" s="3">
        <v>4.6003333333333334</v>
      </c>
      <c r="T166" s="3">
        <v>6.1794444444444432</v>
      </c>
      <c r="U166" s="3">
        <v>0</v>
      </c>
      <c r="V166" s="3">
        <f>SUM(Table2[[#This Row],[Occupational Therapist Hours]:[OT Aide Hours]])/Table2[[#This Row],[MDS Census]]</f>
        <v>0.20288163948138854</v>
      </c>
      <c r="W166" s="3">
        <v>9.4081111111111095</v>
      </c>
      <c r="X166" s="3">
        <v>3.8971111111111107</v>
      </c>
      <c r="Y166" s="3">
        <v>0</v>
      </c>
      <c r="Z166" s="3">
        <f>SUM(Table2[[#This Row],[Physical Therapist (PT) Hours]:[PT Aide Hours]])/Table2[[#This Row],[MDS Census]]</f>
        <v>0.25041196152237555</v>
      </c>
      <c r="AA166" s="3">
        <v>0</v>
      </c>
      <c r="AB166" s="3">
        <v>9.5711111111111098</v>
      </c>
      <c r="AC166" s="3">
        <v>0</v>
      </c>
      <c r="AD166" s="3">
        <v>9.5195555555555522</v>
      </c>
      <c r="AE166" s="3">
        <v>0</v>
      </c>
      <c r="AF166" s="3">
        <v>0</v>
      </c>
      <c r="AG166" s="3">
        <v>0.85455555555555551</v>
      </c>
      <c r="AH166" s="1" t="s">
        <v>164</v>
      </c>
      <c r="AI166" s="17">
        <v>1</v>
      </c>
      <c r="AJ166" s="1"/>
    </row>
    <row r="167" spans="1:36" x14ac:dyDescent="0.2">
      <c r="A167" s="1" t="s">
        <v>208</v>
      </c>
      <c r="B167" s="1" t="s">
        <v>373</v>
      </c>
      <c r="C167" s="1" t="s">
        <v>506</v>
      </c>
      <c r="D167" s="1" t="s">
        <v>517</v>
      </c>
      <c r="E167" s="3">
        <v>85.9</v>
      </c>
      <c r="F167" s="3">
        <v>5.4222222222222225</v>
      </c>
      <c r="G167" s="3">
        <v>0.90111111111111108</v>
      </c>
      <c r="H167" s="3">
        <v>0.66466666666666663</v>
      </c>
      <c r="I167" s="3">
        <v>1.4555555555555555</v>
      </c>
      <c r="J167" s="3">
        <v>0</v>
      </c>
      <c r="K167" s="3">
        <v>0</v>
      </c>
      <c r="L167" s="3">
        <v>4.0861111111111112</v>
      </c>
      <c r="M167" s="3">
        <v>0</v>
      </c>
      <c r="N167" s="3">
        <v>5.8055555555555554</v>
      </c>
      <c r="O167" s="3">
        <f>SUM(Table2[[#This Row],[Qualified Social Work Staff Hours]:[Other Social Work Staff Hours]])/Table2[[#This Row],[MDS Census]]</f>
        <v>6.758504721252101E-2</v>
      </c>
      <c r="P167" s="3">
        <v>0</v>
      </c>
      <c r="Q167" s="3">
        <v>2.7583333333333333</v>
      </c>
      <c r="R167" s="3">
        <f>SUM(Table2[[#This Row],[Qualified Activities Professional Hours]:[Other Activities Professional Hours]])/Table2[[#This Row],[MDS Census]]</f>
        <v>3.2110981761738454E-2</v>
      </c>
      <c r="S167" s="3">
        <v>5.7972222222222225</v>
      </c>
      <c r="T167" s="3">
        <v>5.1111111111111107</v>
      </c>
      <c r="U167" s="3">
        <v>0</v>
      </c>
      <c r="V167" s="3">
        <f>SUM(Table2[[#This Row],[Occupational Therapist Hours]:[OT Aide Hours]])/Table2[[#This Row],[MDS Census]]</f>
        <v>0.12698874660457896</v>
      </c>
      <c r="W167" s="3">
        <v>8.8222222222222229</v>
      </c>
      <c r="X167" s="3">
        <v>1.3583333333333334</v>
      </c>
      <c r="Y167" s="3">
        <v>0</v>
      </c>
      <c r="Z167" s="3">
        <f>SUM(Table2[[#This Row],[Physical Therapist (PT) Hours]:[PT Aide Hours]])/Table2[[#This Row],[MDS Census]]</f>
        <v>0.11851636269564093</v>
      </c>
      <c r="AA167" s="3">
        <v>0</v>
      </c>
      <c r="AB167" s="3">
        <v>9.8555555555555561</v>
      </c>
      <c r="AC167" s="3">
        <v>0</v>
      </c>
      <c r="AD167" s="3">
        <v>0</v>
      </c>
      <c r="AE167" s="3">
        <v>0</v>
      </c>
      <c r="AF167" s="3">
        <v>6.9444444444444448E-2</v>
      </c>
      <c r="AG167" s="3">
        <v>0</v>
      </c>
      <c r="AH167" s="1" t="s">
        <v>165</v>
      </c>
      <c r="AI167" s="17">
        <v>1</v>
      </c>
      <c r="AJ167" s="1"/>
    </row>
    <row r="168" spans="1:36" x14ac:dyDescent="0.2">
      <c r="A168" s="1" t="s">
        <v>208</v>
      </c>
      <c r="B168" s="1" t="s">
        <v>374</v>
      </c>
      <c r="C168" s="1" t="s">
        <v>507</v>
      </c>
      <c r="D168" s="1" t="s">
        <v>518</v>
      </c>
      <c r="E168" s="3">
        <v>95.533333333333331</v>
      </c>
      <c r="F168" s="3">
        <v>3.6222222222222222</v>
      </c>
      <c r="G168" s="3">
        <v>0.34888888888888886</v>
      </c>
      <c r="H168" s="3">
        <v>0.12055555555555555</v>
      </c>
      <c r="I168" s="3">
        <v>1.6055555555555556</v>
      </c>
      <c r="J168" s="3">
        <v>0</v>
      </c>
      <c r="K168" s="3">
        <v>2.4488888888888893</v>
      </c>
      <c r="L168" s="3">
        <v>5.2111111111111112</v>
      </c>
      <c r="M168" s="3">
        <v>12.291666666666666</v>
      </c>
      <c r="N168" s="3">
        <v>0</v>
      </c>
      <c r="O168" s="3">
        <f>SUM(Table2[[#This Row],[Qualified Social Work Staff Hours]:[Other Social Work Staff Hours]])/Table2[[#This Row],[MDS Census]]</f>
        <v>0.12866364270760641</v>
      </c>
      <c r="P168" s="3">
        <v>2.8444444444444446</v>
      </c>
      <c r="Q168" s="3">
        <v>7.791666666666667</v>
      </c>
      <c r="R168" s="3">
        <f>SUM(Table2[[#This Row],[Qualified Activities Professional Hours]:[Other Activities Professional Hours]])/Table2[[#This Row],[MDS Census]]</f>
        <v>0.11133403117003955</v>
      </c>
      <c r="S168" s="3">
        <v>16.105555555555554</v>
      </c>
      <c r="T168" s="3">
        <v>0</v>
      </c>
      <c r="U168" s="3">
        <v>0</v>
      </c>
      <c r="V168" s="3">
        <f>SUM(Table2[[#This Row],[Occupational Therapist Hours]:[OT Aide Hours]])/Table2[[#This Row],[MDS Census]]</f>
        <v>0.16858571760874622</v>
      </c>
      <c r="W168" s="3">
        <v>20.630555555555556</v>
      </c>
      <c r="X168" s="3">
        <v>8.6416666666666675</v>
      </c>
      <c r="Y168" s="3">
        <v>9.85</v>
      </c>
      <c r="Z168" s="3">
        <f>SUM(Table2[[#This Row],[Physical Therapist (PT) Hours]:[PT Aide Hours]])/Table2[[#This Row],[MDS Census]]</f>
        <v>0.40951384042800659</v>
      </c>
      <c r="AA168" s="3">
        <v>2.1344444444444446</v>
      </c>
      <c r="AB168" s="3">
        <v>0</v>
      </c>
      <c r="AC168" s="3">
        <v>0</v>
      </c>
      <c r="AD168" s="3">
        <v>0</v>
      </c>
      <c r="AE168" s="3">
        <v>0</v>
      </c>
      <c r="AF168" s="3">
        <v>0</v>
      </c>
      <c r="AG168" s="3">
        <v>0.59655555555555551</v>
      </c>
      <c r="AH168" s="1" t="s">
        <v>166</v>
      </c>
      <c r="AI168" s="17">
        <v>1</v>
      </c>
      <c r="AJ168" s="1"/>
    </row>
    <row r="169" spans="1:36" x14ac:dyDescent="0.2">
      <c r="A169" s="1" t="s">
        <v>208</v>
      </c>
      <c r="B169" s="1" t="s">
        <v>375</v>
      </c>
      <c r="C169" s="1" t="s">
        <v>424</v>
      </c>
      <c r="D169" s="1" t="s">
        <v>516</v>
      </c>
      <c r="E169" s="3">
        <v>106.84444444444445</v>
      </c>
      <c r="F169" s="3">
        <v>11.558333333333334</v>
      </c>
      <c r="G169" s="3">
        <v>0.66666666666666663</v>
      </c>
      <c r="H169" s="3">
        <v>1.3104444444444441</v>
      </c>
      <c r="I169" s="3">
        <v>4.2555555555555555</v>
      </c>
      <c r="J169" s="3">
        <v>0</v>
      </c>
      <c r="K169" s="3">
        <v>0</v>
      </c>
      <c r="L169" s="3">
        <v>5.1751111111111108</v>
      </c>
      <c r="M169" s="3">
        <v>3.0638888888888891</v>
      </c>
      <c r="N169" s="3">
        <v>1.086111111111111</v>
      </c>
      <c r="O169" s="3">
        <f>SUM(Table2[[#This Row],[Qualified Social Work Staff Hours]:[Other Social Work Staff Hours]])/Table2[[#This Row],[MDS Census]]</f>
        <v>3.8841514143094842E-2</v>
      </c>
      <c r="P169" s="3">
        <v>0</v>
      </c>
      <c r="Q169" s="3">
        <v>4.083333333333333</v>
      </c>
      <c r="R169" s="3">
        <f>SUM(Table2[[#This Row],[Qualified Activities Professional Hours]:[Other Activities Professional Hours]])/Table2[[#This Row],[MDS Census]]</f>
        <v>3.8217554076539095E-2</v>
      </c>
      <c r="S169" s="3">
        <v>3.5333333333333332</v>
      </c>
      <c r="T169" s="3">
        <v>5.6922222222222221</v>
      </c>
      <c r="U169" s="3">
        <v>0</v>
      </c>
      <c r="V169" s="3">
        <f>SUM(Table2[[#This Row],[Occupational Therapist Hours]:[OT Aide Hours]])/Table2[[#This Row],[MDS Census]]</f>
        <v>8.6345673876871878E-2</v>
      </c>
      <c r="W169" s="3">
        <v>11.045777777777777</v>
      </c>
      <c r="X169" s="3">
        <v>1.3585555555555555</v>
      </c>
      <c r="Y169" s="3">
        <v>0</v>
      </c>
      <c r="Z169" s="3">
        <f>SUM(Table2[[#This Row],[Physical Therapist (PT) Hours]:[PT Aide Hours]])/Table2[[#This Row],[MDS Census]]</f>
        <v>0.11609712978369384</v>
      </c>
      <c r="AA169" s="3">
        <v>0</v>
      </c>
      <c r="AB169" s="3">
        <v>0</v>
      </c>
      <c r="AC169" s="3">
        <v>0</v>
      </c>
      <c r="AD169" s="3">
        <v>0</v>
      </c>
      <c r="AE169" s="3">
        <v>0</v>
      </c>
      <c r="AF169" s="3">
        <v>0</v>
      </c>
      <c r="AG169" s="3">
        <v>0</v>
      </c>
      <c r="AH169" s="1" t="s">
        <v>167</v>
      </c>
      <c r="AI169" s="17">
        <v>1</v>
      </c>
      <c r="AJ169" s="1"/>
    </row>
    <row r="170" spans="1:36" x14ac:dyDescent="0.2">
      <c r="A170" s="1" t="s">
        <v>208</v>
      </c>
      <c r="B170" s="1" t="s">
        <v>376</v>
      </c>
      <c r="C170" s="1" t="s">
        <v>474</v>
      </c>
      <c r="D170" s="1" t="s">
        <v>517</v>
      </c>
      <c r="E170" s="3">
        <v>33.200000000000003</v>
      </c>
      <c r="F170" s="3">
        <v>5.083333333333333</v>
      </c>
      <c r="G170" s="3">
        <v>7.2222222222222215E-2</v>
      </c>
      <c r="H170" s="3">
        <v>0.24277777777777779</v>
      </c>
      <c r="I170" s="3">
        <v>0.76944444444444449</v>
      </c>
      <c r="J170" s="3">
        <v>0</v>
      </c>
      <c r="K170" s="3">
        <v>0</v>
      </c>
      <c r="L170" s="3">
        <v>0.45</v>
      </c>
      <c r="M170" s="3">
        <v>4.9694444444444441</v>
      </c>
      <c r="N170" s="3">
        <v>0</v>
      </c>
      <c r="O170" s="3">
        <f>SUM(Table2[[#This Row],[Qualified Social Work Staff Hours]:[Other Social Work Staff Hours]])/Table2[[#This Row],[MDS Census]]</f>
        <v>0.14968206157965191</v>
      </c>
      <c r="P170" s="3">
        <v>0</v>
      </c>
      <c r="Q170" s="3">
        <v>0</v>
      </c>
      <c r="R170" s="3">
        <f>SUM(Table2[[#This Row],[Qualified Activities Professional Hours]:[Other Activities Professional Hours]])/Table2[[#This Row],[MDS Census]]</f>
        <v>0</v>
      </c>
      <c r="S170" s="3">
        <v>2.8111111111111109</v>
      </c>
      <c r="T170" s="3">
        <v>4.4444444444444446</v>
      </c>
      <c r="U170" s="3">
        <v>0</v>
      </c>
      <c r="V170" s="3">
        <f>SUM(Table2[[#This Row],[Occupational Therapist Hours]:[OT Aide Hours]])/Table2[[#This Row],[MDS Census]]</f>
        <v>0.21854082998661309</v>
      </c>
      <c r="W170" s="3">
        <v>5.2444444444444445</v>
      </c>
      <c r="X170" s="3">
        <v>6.2805555555555559</v>
      </c>
      <c r="Y170" s="3">
        <v>0</v>
      </c>
      <c r="Z170" s="3">
        <f>SUM(Table2[[#This Row],[Physical Therapist (PT) Hours]:[PT Aide Hours]])/Table2[[#This Row],[MDS Census]]</f>
        <v>0.34713855421686746</v>
      </c>
      <c r="AA170" s="3">
        <v>0</v>
      </c>
      <c r="AB170" s="3">
        <v>5.583333333333333</v>
      </c>
      <c r="AC170" s="3">
        <v>0</v>
      </c>
      <c r="AD170" s="3">
        <v>0</v>
      </c>
      <c r="AE170" s="3">
        <v>0</v>
      </c>
      <c r="AF170" s="3">
        <v>0</v>
      </c>
      <c r="AG170" s="3">
        <v>0</v>
      </c>
      <c r="AH170" s="1" t="s">
        <v>168</v>
      </c>
      <c r="AI170" s="17">
        <v>1</v>
      </c>
      <c r="AJ170" s="1"/>
    </row>
    <row r="171" spans="1:36" x14ac:dyDescent="0.2">
      <c r="A171" s="1" t="s">
        <v>208</v>
      </c>
      <c r="B171" s="1" t="s">
        <v>377</v>
      </c>
      <c r="C171" s="1" t="s">
        <v>485</v>
      </c>
      <c r="D171" s="1" t="s">
        <v>518</v>
      </c>
      <c r="E171" s="3">
        <v>83.37777777777778</v>
      </c>
      <c r="F171" s="3">
        <v>5.333333333333333</v>
      </c>
      <c r="G171" s="3">
        <v>0.28888888888888886</v>
      </c>
      <c r="H171" s="3">
        <v>0.47800000000000009</v>
      </c>
      <c r="I171" s="3">
        <v>3.5638888888888891</v>
      </c>
      <c r="J171" s="3">
        <v>0</v>
      </c>
      <c r="K171" s="3">
        <v>0</v>
      </c>
      <c r="L171" s="3">
        <v>5.4111111111111114</v>
      </c>
      <c r="M171" s="3">
        <v>4.7055555555555557</v>
      </c>
      <c r="N171" s="3">
        <v>0</v>
      </c>
      <c r="O171" s="3">
        <f>SUM(Table2[[#This Row],[Qualified Social Work Staff Hours]:[Other Social Work Staff Hours]])/Table2[[#This Row],[MDS Census]]</f>
        <v>5.6436567164179108E-2</v>
      </c>
      <c r="P171" s="3">
        <v>0</v>
      </c>
      <c r="Q171" s="3">
        <v>10.397222222222222</v>
      </c>
      <c r="R171" s="3">
        <f>SUM(Table2[[#This Row],[Qualified Activities Professional Hours]:[Other Activities Professional Hours]])/Table2[[#This Row],[MDS Census]]</f>
        <v>0.12470015991471214</v>
      </c>
      <c r="S171" s="3">
        <v>9.4250000000000007</v>
      </c>
      <c r="T171" s="3">
        <v>3.5666666666666669</v>
      </c>
      <c r="U171" s="3">
        <v>0</v>
      </c>
      <c r="V171" s="3">
        <f>SUM(Table2[[#This Row],[Occupational Therapist Hours]:[OT Aide Hours]])/Table2[[#This Row],[MDS Census]]</f>
        <v>0.15581689765458423</v>
      </c>
      <c r="W171" s="3">
        <v>9.7472222222222218</v>
      </c>
      <c r="X171" s="3">
        <v>4.2444444444444445</v>
      </c>
      <c r="Y171" s="3">
        <v>0</v>
      </c>
      <c r="Z171" s="3">
        <f>SUM(Table2[[#This Row],[Physical Therapist (PT) Hours]:[PT Aide Hours]])/Table2[[#This Row],[MDS Census]]</f>
        <v>0.16781050106609807</v>
      </c>
      <c r="AA171" s="3">
        <v>0</v>
      </c>
      <c r="AB171" s="3">
        <v>6.7555555555555555</v>
      </c>
      <c r="AC171" s="3">
        <v>0</v>
      </c>
      <c r="AD171" s="3">
        <v>0</v>
      </c>
      <c r="AE171" s="3">
        <v>0</v>
      </c>
      <c r="AF171" s="3">
        <v>0</v>
      </c>
      <c r="AG171" s="3">
        <v>0</v>
      </c>
      <c r="AH171" s="1" t="s">
        <v>169</v>
      </c>
      <c r="AI171" s="17">
        <v>1</v>
      </c>
      <c r="AJ171" s="1"/>
    </row>
    <row r="172" spans="1:36" x14ac:dyDescent="0.2">
      <c r="A172" s="1" t="s">
        <v>208</v>
      </c>
      <c r="B172" s="1" t="s">
        <v>378</v>
      </c>
      <c r="C172" s="1" t="s">
        <v>471</v>
      </c>
      <c r="D172" s="1" t="s">
        <v>518</v>
      </c>
      <c r="E172" s="3">
        <v>89.977777777777774</v>
      </c>
      <c r="F172" s="3">
        <v>5.4222222222222225</v>
      </c>
      <c r="G172" s="3">
        <v>0.66388888888888886</v>
      </c>
      <c r="H172" s="3">
        <v>4.4444444444444446E-2</v>
      </c>
      <c r="I172" s="3">
        <v>0</v>
      </c>
      <c r="J172" s="3">
        <v>0</v>
      </c>
      <c r="K172" s="3">
        <v>0</v>
      </c>
      <c r="L172" s="3">
        <v>6.1444444444444448</v>
      </c>
      <c r="M172" s="3">
        <v>14.333333333333334</v>
      </c>
      <c r="N172" s="3">
        <v>0</v>
      </c>
      <c r="O172" s="3">
        <f>SUM(Table2[[#This Row],[Qualified Social Work Staff Hours]:[Other Social Work Staff Hours]])/Table2[[#This Row],[MDS Census]]</f>
        <v>0.15929859224499879</v>
      </c>
      <c r="P172" s="3">
        <v>5.2194444444444441</v>
      </c>
      <c r="Q172" s="3">
        <v>13.363888888888889</v>
      </c>
      <c r="R172" s="3">
        <f>SUM(Table2[[#This Row],[Qualified Activities Professional Hours]:[Other Activities Professional Hours]])/Table2[[#This Row],[MDS Census]]</f>
        <v>0.20653247715485304</v>
      </c>
      <c r="S172" s="3">
        <v>13.147222222222222</v>
      </c>
      <c r="T172" s="3">
        <v>5.4611111111111112</v>
      </c>
      <c r="U172" s="3">
        <v>0</v>
      </c>
      <c r="V172" s="3">
        <f>SUM(Table2[[#This Row],[Occupational Therapist Hours]:[OT Aide Hours]])/Table2[[#This Row],[MDS Census]]</f>
        <v>0.20681032353667575</v>
      </c>
      <c r="W172" s="3">
        <v>13.941666666666666</v>
      </c>
      <c r="X172" s="3">
        <v>10.861111111111111</v>
      </c>
      <c r="Y172" s="3">
        <v>10.588888888888889</v>
      </c>
      <c r="Z172" s="3">
        <f>SUM(Table2[[#This Row],[Physical Therapist (PT) Hours]:[PT Aide Hours]])/Table2[[#This Row],[MDS Census]]</f>
        <v>0.3933378612002964</v>
      </c>
      <c r="AA172" s="3">
        <v>1.4527777777777777</v>
      </c>
      <c r="AB172" s="3">
        <v>0</v>
      </c>
      <c r="AC172" s="3">
        <v>0</v>
      </c>
      <c r="AD172" s="3">
        <v>0</v>
      </c>
      <c r="AE172" s="3">
        <v>0</v>
      </c>
      <c r="AF172" s="3">
        <v>0</v>
      </c>
      <c r="AG172" s="3">
        <v>0.25555555555555554</v>
      </c>
      <c r="AH172" s="1" t="s">
        <v>170</v>
      </c>
      <c r="AI172" s="17">
        <v>1</v>
      </c>
      <c r="AJ172" s="1"/>
    </row>
    <row r="173" spans="1:36" x14ac:dyDescent="0.2">
      <c r="A173" s="1" t="s">
        <v>208</v>
      </c>
      <c r="B173" s="1" t="s">
        <v>379</v>
      </c>
      <c r="C173" s="1" t="s">
        <v>484</v>
      </c>
      <c r="D173" s="1" t="s">
        <v>517</v>
      </c>
      <c r="E173" s="3">
        <v>60.177777777777777</v>
      </c>
      <c r="F173" s="3">
        <v>4.9833333333333334</v>
      </c>
      <c r="G173" s="3">
        <v>4.5250000000000004</v>
      </c>
      <c r="H173" s="3">
        <v>0.4</v>
      </c>
      <c r="I173" s="3">
        <v>1.75</v>
      </c>
      <c r="J173" s="3">
        <v>0</v>
      </c>
      <c r="K173" s="3">
        <v>0</v>
      </c>
      <c r="L173" s="3">
        <v>3.7722222222222221</v>
      </c>
      <c r="M173" s="3">
        <v>10.997222222222222</v>
      </c>
      <c r="N173" s="3">
        <v>0</v>
      </c>
      <c r="O173" s="3">
        <f>SUM(Table2[[#This Row],[Qualified Social Work Staff Hours]:[Other Social Work Staff Hours]])/Table2[[#This Row],[MDS Census]]</f>
        <v>0.18274556868537667</v>
      </c>
      <c r="P173" s="3">
        <v>3.0583333333333331</v>
      </c>
      <c r="Q173" s="3">
        <v>5.0222222222222221</v>
      </c>
      <c r="R173" s="3">
        <f>SUM(Table2[[#This Row],[Qualified Activities Professional Hours]:[Other Activities Professional Hours]])/Table2[[#This Row],[MDS Census]]</f>
        <v>0.13427806499261449</v>
      </c>
      <c r="S173" s="3">
        <v>5.3230000000000004</v>
      </c>
      <c r="T173" s="3">
        <v>9.3168888888888883</v>
      </c>
      <c r="U173" s="3">
        <v>0</v>
      </c>
      <c r="V173" s="3">
        <f>SUM(Table2[[#This Row],[Occupational Therapist Hours]:[OT Aide Hours]])/Table2[[#This Row],[MDS Census]]</f>
        <v>0.24327732644017724</v>
      </c>
      <c r="W173" s="3">
        <v>9.0698888888888902</v>
      </c>
      <c r="X173" s="3">
        <v>8.4741111111111103</v>
      </c>
      <c r="Y173" s="3">
        <v>0</v>
      </c>
      <c r="Z173" s="3">
        <f>SUM(Table2[[#This Row],[Physical Therapist (PT) Hours]:[PT Aide Hours]])/Table2[[#This Row],[MDS Census]]</f>
        <v>0.29153618906942397</v>
      </c>
      <c r="AA173" s="3">
        <v>0</v>
      </c>
      <c r="AB173" s="3">
        <v>1.3777777777777778</v>
      </c>
      <c r="AC173" s="3">
        <v>0</v>
      </c>
      <c r="AD173" s="3">
        <v>0</v>
      </c>
      <c r="AE173" s="3">
        <v>0</v>
      </c>
      <c r="AF173" s="3">
        <v>0</v>
      </c>
      <c r="AG173" s="3">
        <v>0</v>
      </c>
      <c r="AH173" s="1" t="s">
        <v>171</v>
      </c>
      <c r="AI173" s="17">
        <v>1</v>
      </c>
      <c r="AJ173" s="1"/>
    </row>
    <row r="174" spans="1:36" x14ac:dyDescent="0.2">
      <c r="A174" s="1" t="s">
        <v>208</v>
      </c>
      <c r="B174" s="1" t="s">
        <v>380</v>
      </c>
      <c r="C174" s="1" t="s">
        <v>435</v>
      </c>
      <c r="D174" s="1" t="s">
        <v>516</v>
      </c>
      <c r="E174" s="3">
        <v>75.722222222222229</v>
      </c>
      <c r="F174" s="3">
        <v>5.5111111111111111</v>
      </c>
      <c r="G174" s="3">
        <v>0.40555555555555556</v>
      </c>
      <c r="H174" s="3">
        <v>0</v>
      </c>
      <c r="I174" s="3">
        <v>8.4583333333333339</v>
      </c>
      <c r="J174" s="3">
        <v>0</v>
      </c>
      <c r="K174" s="3">
        <v>2.5733333333333333</v>
      </c>
      <c r="L174" s="3">
        <v>4.3012222222222229</v>
      </c>
      <c r="M174" s="3">
        <v>0</v>
      </c>
      <c r="N174" s="3">
        <v>5.5111111111111111</v>
      </c>
      <c r="O174" s="3">
        <f>SUM(Table2[[#This Row],[Qualified Social Work Staff Hours]:[Other Social Work Staff Hours]])/Table2[[#This Row],[MDS Census]]</f>
        <v>7.2780630961115186E-2</v>
      </c>
      <c r="P174" s="3">
        <v>5.1555555555555559</v>
      </c>
      <c r="Q174" s="3">
        <v>5.5861111111111112</v>
      </c>
      <c r="R174" s="3">
        <f>SUM(Table2[[#This Row],[Qualified Activities Professional Hours]:[Other Activities Professional Hours]])/Table2[[#This Row],[MDS Census]]</f>
        <v>0.14185619955979456</v>
      </c>
      <c r="S174" s="3">
        <v>8.7169999999999987</v>
      </c>
      <c r="T174" s="3">
        <v>9.8398888888888862</v>
      </c>
      <c r="U174" s="3">
        <v>0</v>
      </c>
      <c r="V174" s="3">
        <f>SUM(Table2[[#This Row],[Occupational Therapist Hours]:[OT Aide Hours]])/Table2[[#This Row],[MDS Census]]</f>
        <v>0.24506529713866465</v>
      </c>
      <c r="W174" s="3">
        <v>5.5161111111111119</v>
      </c>
      <c r="X174" s="3">
        <v>8.2526666666666628</v>
      </c>
      <c r="Y174" s="3">
        <v>0</v>
      </c>
      <c r="Z174" s="3">
        <f>SUM(Table2[[#This Row],[Physical Therapist (PT) Hours]:[PT Aide Hours]])/Table2[[#This Row],[MDS Census]]</f>
        <v>0.18183272193690384</v>
      </c>
      <c r="AA174" s="3">
        <v>0</v>
      </c>
      <c r="AB174" s="3">
        <v>0</v>
      </c>
      <c r="AC174" s="3">
        <v>0</v>
      </c>
      <c r="AD174" s="3">
        <v>0</v>
      </c>
      <c r="AE174" s="3">
        <v>0</v>
      </c>
      <c r="AF174" s="3">
        <v>0</v>
      </c>
      <c r="AG174" s="3">
        <v>0</v>
      </c>
      <c r="AH174" s="1" t="s">
        <v>172</v>
      </c>
      <c r="AI174" s="17">
        <v>1</v>
      </c>
      <c r="AJ174" s="1"/>
    </row>
    <row r="175" spans="1:36" x14ac:dyDescent="0.2">
      <c r="A175" s="1" t="s">
        <v>208</v>
      </c>
      <c r="B175" s="1" t="s">
        <v>381</v>
      </c>
      <c r="C175" s="1" t="s">
        <v>508</v>
      </c>
      <c r="D175" s="1" t="s">
        <v>516</v>
      </c>
      <c r="E175" s="3">
        <v>97.522222222222226</v>
      </c>
      <c r="F175" s="3">
        <v>5.3472222222222223</v>
      </c>
      <c r="G175" s="3">
        <v>2.3905555555555558</v>
      </c>
      <c r="H175" s="3">
        <v>0</v>
      </c>
      <c r="I175" s="3">
        <v>3.9444444444444446</v>
      </c>
      <c r="J175" s="3">
        <v>0.2388888888888889</v>
      </c>
      <c r="K175" s="3">
        <v>0</v>
      </c>
      <c r="L175" s="3">
        <v>6.2027777777777775</v>
      </c>
      <c r="M175" s="3">
        <v>17.122222222222224</v>
      </c>
      <c r="N175" s="3">
        <v>0</v>
      </c>
      <c r="O175" s="3">
        <f>SUM(Table2[[#This Row],[Qualified Social Work Staff Hours]:[Other Social Work Staff Hours]])/Table2[[#This Row],[MDS Census]]</f>
        <v>0.17557251908396948</v>
      </c>
      <c r="P175" s="3">
        <v>8.2777777777777786</v>
      </c>
      <c r="Q175" s="3">
        <v>17.894444444444446</v>
      </c>
      <c r="R175" s="3">
        <f>SUM(Table2[[#This Row],[Qualified Activities Professional Hours]:[Other Activities Professional Hours]])/Table2[[#This Row],[MDS Census]]</f>
        <v>0.2683718810527515</v>
      </c>
      <c r="S175" s="3">
        <v>11.723111111111111</v>
      </c>
      <c r="T175" s="3">
        <v>4.4666666666666668</v>
      </c>
      <c r="U175" s="3">
        <v>0</v>
      </c>
      <c r="V175" s="3">
        <f>SUM(Table2[[#This Row],[Occupational Therapist Hours]:[OT Aide Hours]])/Table2[[#This Row],[MDS Census]]</f>
        <v>0.16601116554631423</v>
      </c>
      <c r="W175" s="3">
        <v>16.744444444444444</v>
      </c>
      <c r="X175" s="3">
        <v>0</v>
      </c>
      <c r="Y175" s="3">
        <v>11.738888888888889</v>
      </c>
      <c r="Z175" s="3">
        <f>SUM(Table2[[#This Row],[Physical Therapist (PT) Hours]:[PT Aide Hours]])/Table2[[#This Row],[MDS Census]]</f>
        <v>0.29207018343397517</v>
      </c>
      <c r="AA175" s="3">
        <v>0</v>
      </c>
      <c r="AB175" s="3">
        <v>0</v>
      </c>
      <c r="AC175" s="3">
        <v>0</v>
      </c>
      <c r="AD175" s="3">
        <v>0</v>
      </c>
      <c r="AE175" s="3">
        <v>0</v>
      </c>
      <c r="AF175" s="3">
        <v>0</v>
      </c>
      <c r="AG175" s="3">
        <v>0</v>
      </c>
      <c r="AH175" s="1" t="s">
        <v>173</v>
      </c>
      <c r="AI175" s="17">
        <v>1</v>
      </c>
      <c r="AJ175" s="1"/>
    </row>
    <row r="176" spans="1:36" x14ac:dyDescent="0.2">
      <c r="A176" s="1" t="s">
        <v>208</v>
      </c>
      <c r="B176" s="1" t="s">
        <v>382</v>
      </c>
      <c r="C176" s="1" t="s">
        <v>416</v>
      </c>
      <c r="D176" s="1" t="s">
        <v>517</v>
      </c>
      <c r="E176" s="3">
        <v>74.3</v>
      </c>
      <c r="F176" s="3">
        <v>6.0888888888888886</v>
      </c>
      <c r="G176" s="3">
        <v>0.2388888888888889</v>
      </c>
      <c r="H176" s="3">
        <v>0</v>
      </c>
      <c r="I176" s="3">
        <v>1.125</v>
      </c>
      <c r="J176" s="3">
        <v>0</v>
      </c>
      <c r="K176" s="3">
        <v>2.5166666666666666</v>
      </c>
      <c r="L176" s="3">
        <v>4.3861111111111111</v>
      </c>
      <c r="M176" s="3">
        <v>10.088888888888889</v>
      </c>
      <c r="N176" s="3">
        <v>0</v>
      </c>
      <c r="O176" s="3">
        <f>SUM(Table2[[#This Row],[Qualified Social Work Staff Hours]:[Other Social Work Staff Hours]])/Table2[[#This Row],[MDS Census]]</f>
        <v>0.1357858531478989</v>
      </c>
      <c r="P176" s="3">
        <v>4.5055555555555555</v>
      </c>
      <c r="Q176" s="3">
        <v>8.7277777777777779</v>
      </c>
      <c r="R176" s="3">
        <f>SUM(Table2[[#This Row],[Qualified Activities Professional Hours]:[Other Activities Professional Hours]])/Table2[[#This Row],[MDS Census]]</f>
        <v>0.1781067743382683</v>
      </c>
      <c r="S176" s="3">
        <v>11.672222222222222</v>
      </c>
      <c r="T176" s="3">
        <v>6.6638888888888888</v>
      </c>
      <c r="U176" s="3">
        <v>0</v>
      </c>
      <c r="V176" s="3">
        <f>SUM(Table2[[#This Row],[Occupational Therapist Hours]:[OT Aide Hours]])/Table2[[#This Row],[MDS Census]]</f>
        <v>0.24678480634066099</v>
      </c>
      <c r="W176" s="3">
        <v>15.805555555555555</v>
      </c>
      <c r="X176" s="3">
        <v>4.4527777777777775</v>
      </c>
      <c r="Y176" s="3">
        <v>12.35</v>
      </c>
      <c r="Z176" s="3">
        <f>SUM(Table2[[#This Row],[Physical Therapist (PT) Hours]:[PT Aide Hours]])/Table2[[#This Row],[MDS Census]]</f>
        <v>0.43887393449977569</v>
      </c>
      <c r="AA176" s="3">
        <v>0</v>
      </c>
      <c r="AB176" s="3">
        <v>0</v>
      </c>
      <c r="AC176" s="3">
        <v>0</v>
      </c>
      <c r="AD176" s="3">
        <v>0</v>
      </c>
      <c r="AE176" s="3">
        <v>0</v>
      </c>
      <c r="AF176" s="3">
        <v>0</v>
      </c>
      <c r="AG176" s="3">
        <v>8.0555555555555561E-2</v>
      </c>
      <c r="AH176" s="1" t="s">
        <v>174</v>
      </c>
      <c r="AI176" s="17">
        <v>1</v>
      </c>
      <c r="AJ176" s="1"/>
    </row>
    <row r="177" spans="1:36" x14ac:dyDescent="0.2">
      <c r="A177" s="1" t="s">
        <v>208</v>
      </c>
      <c r="B177" s="1" t="s">
        <v>383</v>
      </c>
      <c r="C177" s="1" t="s">
        <v>481</v>
      </c>
      <c r="D177" s="1" t="s">
        <v>518</v>
      </c>
      <c r="E177" s="3">
        <v>141.66666666666666</v>
      </c>
      <c r="F177" s="3">
        <v>5.1555555555555559</v>
      </c>
      <c r="G177" s="3">
        <v>0.2638888888888889</v>
      </c>
      <c r="H177" s="3">
        <v>0.68333333333333335</v>
      </c>
      <c r="I177" s="3">
        <v>0</v>
      </c>
      <c r="J177" s="3">
        <v>0</v>
      </c>
      <c r="K177" s="3">
        <v>0</v>
      </c>
      <c r="L177" s="3">
        <v>5.2007777777777777</v>
      </c>
      <c r="M177" s="3">
        <v>4.9777777777777779</v>
      </c>
      <c r="N177" s="3">
        <v>4.8888888888888893</v>
      </c>
      <c r="O177" s="3">
        <f>SUM(Table2[[#This Row],[Qualified Social Work Staff Hours]:[Other Social Work Staff Hours]])/Table2[[#This Row],[MDS Census]]</f>
        <v>6.9647058823529423E-2</v>
      </c>
      <c r="P177" s="3">
        <v>5.6</v>
      </c>
      <c r="Q177" s="3">
        <v>0.97499999999999998</v>
      </c>
      <c r="R177" s="3">
        <f>SUM(Table2[[#This Row],[Qualified Activities Professional Hours]:[Other Activities Professional Hours]])/Table2[[#This Row],[MDS Census]]</f>
        <v>4.6411764705882354E-2</v>
      </c>
      <c r="S177" s="3">
        <v>5.0763333333333334</v>
      </c>
      <c r="T177" s="3">
        <v>5.5052222222222227</v>
      </c>
      <c r="U177" s="3">
        <v>0</v>
      </c>
      <c r="V177" s="3">
        <f>SUM(Table2[[#This Row],[Occupational Therapist Hours]:[OT Aide Hours]])/Table2[[#This Row],[MDS Census]]</f>
        <v>7.4693333333333348E-2</v>
      </c>
      <c r="W177" s="3">
        <v>0</v>
      </c>
      <c r="X177" s="3">
        <v>5.4804444444444433</v>
      </c>
      <c r="Y177" s="3">
        <v>3.586666666666666</v>
      </c>
      <c r="Z177" s="3">
        <f>SUM(Table2[[#This Row],[Physical Therapist (PT) Hours]:[PT Aide Hours]])/Table2[[#This Row],[MDS Census]]</f>
        <v>6.4003137254901962E-2</v>
      </c>
      <c r="AA177" s="3">
        <v>0</v>
      </c>
      <c r="AB177" s="3">
        <v>0</v>
      </c>
      <c r="AC177" s="3">
        <v>0</v>
      </c>
      <c r="AD177" s="3">
        <v>74.219444444444449</v>
      </c>
      <c r="AE177" s="3">
        <v>0</v>
      </c>
      <c r="AF177" s="3">
        <v>0</v>
      </c>
      <c r="AG177" s="3">
        <v>0</v>
      </c>
      <c r="AH177" s="1" t="s">
        <v>175</v>
      </c>
      <c r="AI177" s="17">
        <v>1</v>
      </c>
      <c r="AJ177" s="1"/>
    </row>
    <row r="178" spans="1:36" x14ac:dyDescent="0.2">
      <c r="A178" s="1" t="s">
        <v>208</v>
      </c>
      <c r="B178" s="1" t="s">
        <v>384</v>
      </c>
      <c r="C178" s="1" t="s">
        <v>421</v>
      </c>
      <c r="D178" s="1" t="s">
        <v>516</v>
      </c>
      <c r="E178" s="3">
        <v>107.04444444444445</v>
      </c>
      <c r="F178" s="3">
        <v>7.5644444444444501</v>
      </c>
      <c r="G178" s="3">
        <v>1.5611111111111111</v>
      </c>
      <c r="H178" s="3">
        <v>0.94444444444444442</v>
      </c>
      <c r="I178" s="3">
        <v>4.2666666666666666</v>
      </c>
      <c r="J178" s="3">
        <v>0</v>
      </c>
      <c r="K178" s="3">
        <v>0</v>
      </c>
      <c r="L178" s="3">
        <v>6.7111111111111112</v>
      </c>
      <c r="M178" s="3">
        <v>5.0666666666666664</v>
      </c>
      <c r="N178" s="3">
        <v>7.8916666666666666</v>
      </c>
      <c r="O178" s="3">
        <f>SUM(Table2[[#This Row],[Qualified Social Work Staff Hours]:[Other Social Work Staff Hours]])/Table2[[#This Row],[MDS Census]]</f>
        <v>0.12105563628814613</v>
      </c>
      <c r="P178" s="3">
        <v>0</v>
      </c>
      <c r="Q178" s="3">
        <v>9.4222222222222225</v>
      </c>
      <c r="R178" s="3">
        <f>SUM(Table2[[#This Row],[Qualified Activities Professional Hours]:[Other Activities Professional Hours]])/Table2[[#This Row],[MDS Census]]</f>
        <v>8.802159020137014E-2</v>
      </c>
      <c r="S178" s="3">
        <v>12.824999999999999</v>
      </c>
      <c r="T178" s="3">
        <v>4.3166666666666664</v>
      </c>
      <c r="U178" s="3">
        <v>0</v>
      </c>
      <c r="V178" s="3">
        <f>SUM(Table2[[#This Row],[Occupational Therapist Hours]:[OT Aide Hours]])/Table2[[#This Row],[MDS Census]]</f>
        <v>0.16013597674901389</v>
      </c>
      <c r="W178" s="3">
        <v>9.1583333333333332</v>
      </c>
      <c r="X178" s="3">
        <v>10.602777777777778</v>
      </c>
      <c r="Y178" s="3">
        <v>0</v>
      </c>
      <c r="Z178" s="3">
        <f>SUM(Table2[[#This Row],[Physical Therapist (PT) Hours]:[PT Aide Hours]])/Table2[[#This Row],[MDS Census]]</f>
        <v>0.18460660161926512</v>
      </c>
      <c r="AA178" s="3">
        <v>0</v>
      </c>
      <c r="AB178" s="3">
        <v>10.475</v>
      </c>
      <c r="AC178" s="3">
        <v>0</v>
      </c>
      <c r="AD178" s="3">
        <v>0</v>
      </c>
      <c r="AE178" s="3">
        <v>0</v>
      </c>
      <c r="AF178" s="3">
        <v>5.541666666666667</v>
      </c>
      <c r="AG178" s="3">
        <v>0.2361111111111111</v>
      </c>
      <c r="AH178" s="1" t="s">
        <v>176</v>
      </c>
      <c r="AI178" s="17">
        <v>1</v>
      </c>
      <c r="AJ178" s="1"/>
    </row>
    <row r="179" spans="1:36" x14ac:dyDescent="0.2">
      <c r="A179" s="1" t="s">
        <v>208</v>
      </c>
      <c r="B179" s="1" t="s">
        <v>385</v>
      </c>
      <c r="C179" s="1" t="s">
        <v>509</v>
      </c>
      <c r="D179" s="1" t="s">
        <v>523</v>
      </c>
      <c r="E179" s="3">
        <v>50.722222222222221</v>
      </c>
      <c r="F179" s="3">
        <v>53.580555555555556</v>
      </c>
      <c r="G179" s="3">
        <v>0.36944444444444446</v>
      </c>
      <c r="H179" s="3">
        <v>0</v>
      </c>
      <c r="I179" s="3">
        <v>3.8972222222222221</v>
      </c>
      <c r="J179" s="3">
        <v>0</v>
      </c>
      <c r="K179" s="3">
        <v>0</v>
      </c>
      <c r="L179" s="3">
        <v>0</v>
      </c>
      <c r="M179" s="3">
        <v>2.8111111111111109</v>
      </c>
      <c r="N179" s="3">
        <v>0.86111111111111116</v>
      </c>
      <c r="O179" s="3">
        <f>SUM(Table2[[#This Row],[Qualified Social Work Staff Hours]:[Other Social Work Staff Hours]])/Table2[[#This Row],[MDS Census]]</f>
        <v>7.23986856516977E-2</v>
      </c>
      <c r="P179" s="3">
        <v>5.3194444444444446</v>
      </c>
      <c r="Q179" s="3">
        <v>12.308333333333334</v>
      </c>
      <c r="R179" s="3">
        <f>SUM(Table2[[#This Row],[Qualified Activities Professional Hours]:[Other Activities Professional Hours]])/Table2[[#This Row],[MDS Census]]</f>
        <v>0.34753559693318736</v>
      </c>
      <c r="S179" s="3">
        <v>4.9805555555555552</v>
      </c>
      <c r="T179" s="3">
        <v>7.583333333333333</v>
      </c>
      <c r="U179" s="3">
        <v>0</v>
      </c>
      <c r="V179" s="3">
        <f>SUM(Table2[[#This Row],[Occupational Therapist Hours]:[OT Aide Hours]])/Table2[[#This Row],[MDS Census]]</f>
        <v>0.24769989047097479</v>
      </c>
      <c r="W179" s="3">
        <v>14.877777777777778</v>
      </c>
      <c r="X179" s="3">
        <v>2.7916666666666665</v>
      </c>
      <c r="Y179" s="3">
        <v>0</v>
      </c>
      <c r="Z179" s="3">
        <f>SUM(Table2[[#This Row],[Physical Therapist (PT) Hours]:[PT Aide Hours]])/Table2[[#This Row],[MDS Census]]</f>
        <v>0.34835706462212485</v>
      </c>
      <c r="AA179" s="3">
        <v>0</v>
      </c>
      <c r="AB179" s="3">
        <v>3.1305555555555555</v>
      </c>
      <c r="AC179" s="3">
        <v>0</v>
      </c>
      <c r="AD179" s="3">
        <v>75.99444444444444</v>
      </c>
      <c r="AE179" s="3">
        <v>0</v>
      </c>
      <c r="AF179" s="3">
        <v>0</v>
      </c>
      <c r="AG179" s="3">
        <v>0</v>
      </c>
      <c r="AH179" s="1" t="s">
        <v>177</v>
      </c>
      <c r="AI179" s="17">
        <v>1</v>
      </c>
      <c r="AJ179" s="1"/>
    </row>
    <row r="180" spans="1:36" x14ac:dyDescent="0.2">
      <c r="A180" s="1" t="s">
        <v>208</v>
      </c>
      <c r="B180" s="1" t="s">
        <v>386</v>
      </c>
      <c r="C180" s="1" t="s">
        <v>458</v>
      </c>
      <c r="D180" s="1" t="s">
        <v>518</v>
      </c>
      <c r="E180" s="3">
        <v>68.066666666666663</v>
      </c>
      <c r="F180" s="3">
        <v>4.666666666666667</v>
      </c>
      <c r="G180" s="3">
        <v>0.5377777777777778</v>
      </c>
      <c r="H180" s="3">
        <v>0.39277777777777795</v>
      </c>
      <c r="I180" s="3">
        <v>2.4822222222222234</v>
      </c>
      <c r="J180" s="3">
        <v>0</v>
      </c>
      <c r="K180" s="3">
        <v>0</v>
      </c>
      <c r="L180" s="3">
        <v>1.0722222222222222</v>
      </c>
      <c r="M180" s="3">
        <v>4.5333333333333332</v>
      </c>
      <c r="N180" s="3">
        <v>0</v>
      </c>
      <c r="O180" s="3">
        <f>SUM(Table2[[#This Row],[Qualified Social Work Staff Hours]:[Other Social Work Staff Hours]])/Table2[[#This Row],[MDS Census]]</f>
        <v>6.6601371204701276E-2</v>
      </c>
      <c r="P180" s="3">
        <v>0</v>
      </c>
      <c r="Q180" s="3">
        <v>0</v>
      </c>
      <c r="R180" s="3">
        <f>SUM(Table2[[#This Row],[Qualified Activities Professional Hours]:[Other Activities Professional Hours]])/Table2[[#This Row],[MDS Census]]</f>
        <v>0</v>
      </c>
      <c r="S180" s="3">
        <v>9.3638888888888889</v>
      </c>
      <c r="T180" s="3">
        <v>0</v>
      </c>
      <c r="U180" s="3">
        <v>0</v>
      </c>
      <c r="V180" s="3">
        <f>SUM(Table2[[#This Row],[Occupational Therapist Hours]:[OT Aide Hours]])/Table2[[#This Row],[MDS Census]]</f>
        <v>0.13756937642833825</v>
      </c>
      <c r="W180" s="3">
        <v>4.3111111111111109</v>
      </c>
      <c r="X180" s="3">
        <v>4.0805555555555557</v>
      </c>
      <c r="Y180" s="3">
        <v>0</v>
      </c>
      <c r="Z180" s="3">
        <f>SUM(Table2[[#This Row],[Physical Therapist (PT) Hours]:[PT Aide Hours]])/Table2[[#This Row],[MDS Census]]</f>
        <v>0.12328599412340842</v>
      </c>
      <c r="AA180" s="3">
        <v>0</v>
      </c>
      <c r="AB180" s="3">
        <v>10.08611111111111</v>
      </c>
      <c r="AC180" s="3">
        <v>0</v>
      </c>
      <c r="AD180" s="3">
        <v>0</v>
      </c>
      <c r="AE180" s="3">
        <v>0</v>
      </c>
      <c r="AF180" s="3">
        <v>0</v>
      </c>
      <c r="AG180" s="3">
        <v>0</v>
      </c>
      <c r="AH180" s="1" t="s">
        <v>178</v>
      </c>
      <c r="AI180" s="17">
        <v>1</v>
      </c>
      <c r="AJ180" s="1"/>
    </row>
    <row r="181" spans="1:36" x14ac:dyDescent="0.2">
      <c r="A181" s="1" t="s">
        <v>208</v>
      </c>
      <c r="B181" s="1" t="s">
        <v>387</v>
      </c>
      <c r="C181" s="1" t="s">
        <v>426</v>
      </c>
      <c r="D181" s="1" t="s">
        <v>516</v>
      </c>
      <c r="E181" s="3">
        <v>108.25555555555556</v>
      </c>
      <c r="F181" s="3">
        <v>5.4361111111111109</v>
      </c>
      <c r="G181" s="3">
        <v>0.25055555555555553</v>
      </c>
      <c r="H181" s="3">
        <v>0</v>
      </c>
      <c r="I181" s="3">
        <v>2.4500000000000006</v>
      </c>
      <c r="J181" s="3">
        <v>0.16666666666666666</v>
      </c>
      <c r="K181" s="3">
        <v>0</v>
      </c>
      <c r="L181" s="3">
        <v>5.2972222222222225</v>
      </c>
      <c r="M181" s="3">
        <v>17.927777777777777</v>
      </c>
      <c r="N181" s="3">
        <v>0</v>
      </c>
      <c r="O181" s="3">
        <f>SUM(Table2[[#This Row],[Qualified Social Work Staff Hours]:[Other Social Work Staff Hours]])/Table2[[#This Row],[MDS Census]]</f>
        <v>0.16560607615724107</v>
      </c>
      <c r="P181" s="3">
        <v>5.447222222222222</v>
      </c>
      <c r="Q181" s="3">
        <v>17.947222222222223</v>
      </c>
      <c r="R181" s="3">
        <f>SUM(Table2[[#This Row],[Qualified Activities Professional Hours]:[Other Activities Professional Hours]])/Table2[[#This Row],[MDS Census]]</f>
        <v>0.21610386944472956</v>
      </c>
      <c r="S181" s="3">
        <v>5.8888888888888893</v>
      </c>
      <c r="T181" s="3">
        <v>5.6444444444444448</v>
      </c>
      <c r="U181" s="3">
        <v>0</v>
      </c>
      <c r="V181" s="3">
        <f>SUM(Table2[[#This Row],[Occupational Therapist Hours]:[OT Aide Hours]])/Table2[[#This Row],[MDS Census]]</f>
        <v>0.10653802730165247</v>
      </c>
      <c r="W181" s="3">
        <v>10.427777777777777</v>
      </c>
      <c r="X181" s="3">
        <v>4.8444444444444441</v>
      </c>
      <c r="Y181" s="3">
        <v>5.4</v>
      </c>
      <c r="Z181" s="3">
        <f>SUM(Table2[[#This Row],[Physical Therapist (PT) Hours]:[PT Aide Hours]])/Table2[[#This Row],[MDS Census]]</f>
        <v>0.19095761059222008</v>
      </c>
      <c r="AA181" s="3">
        <v>0</v>
      </c>
      <c r="AB181" s="3">
        <v>0</v>
      </c>
      <c r="AC181" s="3">
        <v>0</v>
      </c>
      <c r="AD181" s="3">
        <v>0</v>
      </c>
      <c r="AE181" s="3">
        <v>0</v>
      </c>
      <c r="AF181" s="3">
        <v>0</v>
      </c>
      <c r="AG181" s="3">
        <v>3.1654444444444447</v>
      </c>
      <c r="AH181" s="1" t="s">
        <v>179</v>
      </c>
      <c r="AI181" s="17">
        <v>1</v>
      </c>
      <c r="AJ181" s="1"/>
    </row>
    <row r="182" spans="1:36" x14ac:dyDescent="0.2">
      <c r="A182" s="1" t="s">
        <v>208</v>
      </c>
      <c r="B182" s="1" t="s">
        <v>388</v>
      </c>
      <c r="C182" s="1" t="s">
        <v>417</v>
      </c>
      <c r="D182" s="1" t="s">
        <v>518</v>
      </c>
      <c r="E182" s="3">
        <v>65.844444444444449</v>
      </c>
      <c r="F182" s="3">
        <v>3.5555555555555554</v>
      </c>
      <c r="G182" s="3">
        <v>0.78222222222222249</v>
      </c>
      <c r="H182" s="3">
        <v>0.46477777777777773</v>
      </c>
      <c r="I182" s="3">
        <v>1.4027777777777777</v>
      </c>
      <c r="J182" s="3">
        <v>0</v>
      </c>
      <c r="K182" s="3">
        <v>4.9777777777777779</v>
      </c>
      <c r="L182" s="3">
        <v>1.1773333333333333</v>
      </c>
      <c r="M182" s="3">
        <v>5.25</v>
      </c>
      <c r="N182" s="3">
        <v>5.5111111111111111</v>
      </c>
      <c r="O182" s="3">
        <f>SUM(Table2[[#This Row],[Qualified Social Work Staff Hours]:[Other Social Work Staff Hours]])/Table2[[#This Row],[MDS Census]]</f>
        <v>0.16343233209584879</v>
      </c>
      <c r="P182" s="3">
        <v>0</v>
      </c>
      <c r="Q182" s="3">
        <v>4.3473333333333333</v>
      </c>
      <c r="R182" s="3">
        <f>SUM(Table2[[#This Row],[Qualified Activities Professional Hours]:[Other Activities Professional Hours]])/Table2[[#This Row],[MDS Census]]</f>
        <v>6.6024299696253785E-2</v>
      </c>
      <c r="S182" s="3">
        <v>2.5981111111111104</v>
      </c>
      <c r="T182" s="3">
        <v>7.5496666666666661</v>
      </c>
      <c r="U182" s="3">
        <v>0</v>
      </c>
      <c r="V182" s="3">
        <f>SUM(Table2[[#This Row],[Occupational Therapist Hours]:[OT Aide Hours]])/Table2[[#This Row],[MDS Census]]</f>
        <v>0.15411744853189333</v>
      </c>
      <c r="W182" s="3">
        <v>11.220999999999997</v>
      </c>
      <c r="X182" s="3">
        <v>1.6368888888888888</v>
      </c>
      <c r="Y182" s="3">
        <v>0</v>
      </c>
      <c r="Z182" s="3">
        <f>SUM(Table2[[#This Row],[Physical Therapist (PT) Hours]:[PT Aide Hours]])/Table2[[#This Row],[MDS Census]]</f>
        <v>0.19527674654066818</v>
      </c>
      <c r="AA182" s="3">
        <v>0</v>
      </c>
      <c r="AB182" s="3">
        <v>0</v>
      </c>
      <c r="AC182" s="3">
        <v>0</v>
      </c>
      <c r="AD182" s="3">
        <v>0</v>
      </c>
      <c r="AE182" s="3">
        <v>0</v>
      </c>
      <c r="AF182" s="3">
        <v>0.54566666666666663</v>
      </c>
      <c r="AG182" s="3">
        <v>0</v>
      </c>
      <c r="AH182" s="1" t="s">
        <v>180</v>
      </c>
      <c r="AI182" s="17">
        <v>1</v>
      </c>
      <c r="AJ182" s="1"/>
    </row>
    <row r="183" spans="1:36" x14ac:dyDescent="0.2">
      <c r="A183" s="1" t="s">
        <v>208</v>
      </c>
      <c r="B183" s="1" t="s">
        <v>389</v>
      </c>
      <c r="C183" s="1" t="s">
        <v>441</v>
      </c>
      <c r="D183" s="1" t="s">
        <v>517</v>
      </c>
      <c r="E183" s="3">
        <v>37.644444444444446</v>
      </c>
      <c r="F183" s="3">
        <v>6.2222222222222223</v>
      </c>
      <c r="G183" s="3">
        <v>1.0524444444444445</v>
      </c>
      <c r="H183" s="3">
        <v>0.31388888888888894</v>
      </c>
      <c r="I183" s="3">
        <v>1.2666666666666666</v>
      </c>
      <c r="J183" s="3">
        <v>0</v>
      </c>
      <c r="K183" s="3">
        <v>4.0888888888888886</v>
      </c>
      <c r="L183" s="3">
        <v>5.0826666666666664</v>
      </c>
      <c r="M183" s="3">
        <v>5.6690000000000005</v>
      </c>
      <c r="N183" s="3">
        <v>0</v>
      </c>
      <c r="O183" s="3">
        <f>SUM(Table2[[#This Row],[Qualified Social Work Staff Hours]:[Other Social Work Staff Hours]])/Table2[[#This Row],[MDS Census]]</f>
        <v>0.15059327036599765</v>
      </c>
      <c r="P183" s="3">
        <v>0</v>
      </c>
      <c r="Q183" s="3">
        <v>1.0412222222222223</v>
      </c>
      <c r="R183" s="3">
        <f>SUM(Table2[[#This Row],[Qualified Activities Professional Hours]:[Other Activities Professional Hours]])/Table2[[#This Row],[MDS Census]]</f>
        <v>2.7659386068476979E-2</v>
      </c>
      <c r="S183" s="3">
        <v>5.669888888888889</v>
      </c>
      <c r="T183" s="3">
        <v>4.5062222222222221</v>
      </c>
      <c r="U183" s="3">
        <v>0</v>
      </c>
      <c r="V183" s="3">
        <f>SUM(Table2[[#This Row],[Occupational Therapist Hours]:[OT Aide Hours]])/Table2[[#This Row],[MDS Census]]</f>
        <v>0.27032172373081464</v>
      </c>
      <c r="W183" s="3">
        <v>4.188555555555558</v>
      </c>
      <c r="X183" s="3">
        <v>4.8338888888888887</v>
      </c>
      <c r="Y183" s="3">
        <v>0</v>
      </c>
      <c r="Z183" s="3">
        <f>SUM(Table2[[#This Row],[Physical Therapist (PT) Hours]:[PT Aide Hours]])/Table2[[#This Row],[MDS Census]]</f>
        <v>0.23967532467532471</v>
      </c>
      <c r="AA183" s="3">
        <v>0</v>
      </c>
      <c r="AB183" s="3">
        <v>5.0109999999999992</v>
      </c>
      <c r="AC183" s="3">
        <v>0</v>
      </c>
      <c r="AD183" s="3">
        <v>0</v>
      </c>
      <c r="AE183" s="3">
        <v>0</v>
      </c>
      <c r="AF183" s="3">
        <v>0</v>
      </c>
      <c r="AG183" s="3">
        <v>0</v>
      </c>
      <c r="AH183" s="1" t="s">
        <v>181</v>
      </c>
      <c r="AI183" s="17">
        <v>1</v>
      </c>
      <c r="AJ183" s="1"/>
    </row>
    <row r="184" spans="1:36" x14ac:dyDescent="0.2">
      <c r="A184" s="1" t="s">
        <v>208</v>
      </c>
      <c r="B184" s="1" t="s">
        <v>390</v>
      </c>
      <c r="C184" s="1" t="s">
        <v>481</v>
      </c>
      <c r="D184" s="1" t="s">
        <v>518</v>
      </c>
      <c r="E184" s="3">
        <v>28</v>
      </c>
      <c r="F184" s="3">
        <v>5.6888888888888891</v>
      </c>
      <c r="G184" s="3">
        <v>0.17777777777777778</v>
      </c>
      <c r="H184" s="3">
        <v>0</v>
      </c>
      <c r="I184" s="3">
        <v>0.8</v>
      </c>
      <c r="J184" s="3">
        <v>0</v>
      </c>
      <c r="K184" s="3">
        <v>1.4083333333333334</v>
      </c>
      <c r="L184" s="3">
        <v>0</v>
      </c>
      <c r="M184" s="3">
        <v>0</v>
      </c>
      <c r="N184" s="3">
        <v>0</v>
      </c>
      <c r="O184" s="3">
        <f>SUM(Table2[[#This Row],[Qualified Social Work Staff Hours]:[Other Social Work Staff Hours]])/Table2[[#This Row],[MDS Census]]</f>
        <v>0</v>
      </c>
      <c r="P184" s="3">
        <v>0</v>
      </c>
      <c r="Q184" s="3">
        <v>0</v>
      </c>
      <c r="R184" s="3">
        <f>SUM(Table2[[#This Row],[Qualified Activities Professional Hours]:[Other Activities Professional Hours]])/Table2[[#This Row],[MDS Census]]</f>
        <v>0</v>
      </c>
      <c r="S184" s="3">
        <v>1.5527777777777778</v>
      </c>
      <c r="T184" s="3">
        <v>0</v>
      </c>
      <c r="U184" s="3">
        <v>0</v>
      </c>
      <c r="V184" s="3">
        <f>SUM(Table2[[#This Row],[Occupational Therapist Hours]:[OT Aide Hours]])/Table2[[#This Row],[MDS Census]]</f>
        <v>5.5456349206349211E-2</v>
      </c>
      <c r="W184" s="3">
        <v>0</v>
      </c>
      <c r="X184" s="3">
        <v>1.9916666666666667</v>
      </c>
      <c r="Y184" s="3">
        <v>0</v>
      </c>
      <c r="Z184" s="3">
        <f>SUM(Table2[[#This Row],[Physical Therapist (PT) Hours]:[PT Aide Hours]])/Table2[[#This Row],[MDS Census]]</f>
        <v>7.1130952380952378E-2</v>
      </c>
      <c r="AA184" s="3">
        <v>0</v>
      </c>
      <c r="AB184" s="3">
        <v>0.08</v>
      </c>
      <c r="AC184" s="3">
        <v>0</v>
      </c>
      <c r="AD184" s="3">
        <v>0</v>
      </c>
      <c r="AE184" s="3">
        <v>0</v>
      </c>
      <c r="AF184" s="3">
        <v>0</v>
      </c>
      <c r="AG184" s="3">
        <v>0</v>
      </c>
      <c r="AH184" s="1" t="s">
        <v>182</v>
      </c>
      <c r="AI184" s="17">
        <v>1</v>
      </c>
      <c r="AJ184" s="1"/>
    </row>
    <row r="185" spans="1:36" x14ac:dyDescent="0.2">
      <c r="A185" s="1" t="s">
        <v>208</v>
      </c>
      <c r="B185" s="1" t="s">
        <v>391</v>
      </c>
      <c r="C185" s="1" t="s">
        <v>429</v>
      </c>
      <c r="D185" s="1" t="s">
        <v>519</v>
      </c>
      <c r="E185" s="3">
        <v>50.233333333333334</v>
      </c>
      <c r="F185" s="3">
        <v>4.7416666666666663</v>
      </c>
      <c r="G185" s="3">
        <v>0.31111111111111112</v>
      </c>
      <c r="H185" s="3">
        <v>0.21666666666666667</v>
      </c>
      <c r="I185" s="3">
        <v>2.0222222222222221</v>
      </c>
      <c r="J185" s="3">
        <v>0</v>
      </c>
      <c r="K185" s="3">
        <v>0.40277777777777779</v>
      </c>
      <c r="L185" s="3">
        <v>1.2647777777777776</v>
      </c>
      <c r="M185" s="3">
        <v>4.8472222222222223</v>
      </c>
      <c r="N185" s="3">
        <v>0</v>
      </c>
      <c r="O185" s="3">
        <f>SUM(Table2[[#This Row],[Qualified Social Work Staff Hours]:[Other Social Work Staff Hours]])/Table2[[#This Row],[MDS Census]]</f>
        <v>9.6494138464941384E-2</v>
      </c>
      <c r="P185" s="3">
        <v>0</v>
      </c>
      <c r="Q185" s="3">
        <v>0</v>
      </c>
      <c r="R185" s="3">
        <f>SUM(Table2[[#This Row],[Qualified Activities Professional Hours]:[Other Activities Professional Hours]])/Table2[[#This Row],[MDS Census]]</f>
        <v>0</v>
      </c>
      <c r="S185" s="3">
        <v>6.1592222222222226</v>
      </c>
      <c r="T185" s="3">
        <v>5.6888888888888891</v>
      </c>
      <c r="U185" s="3">
        <v>0</v>
      </c>
      <c r="V185" s="3">
        <f>SUM(Table2[[#This Row],[Occupational Therapist Hours]:[OT Aide Hours]])/Table2[[#This Row],[MDS Census]]</f>
        <v>0.23586153505861537</v>
      </c>
      <c r="W185" s="3">
        <v>4.0303333333333331</v>
      </c>
      <c r="X185" s="3">
        <v>4.4275555555555561</v>
      </c>
      <c r="Y185" s="3">
        <v>0</v>
      </c>
      <c r="Z185" s="3">
        <f>SUM(Table2[[#This Row],[Physical Therapist (PT) Hours]:[PT Aide Hours]])/Table2[[#This Row],[MDS Census]]</f>
        <v>0.16837204158372041</v>
      </c>
      <c r="AA185" s="3">
        <v>0</v>
      </c>
      <c r="AB185" s="3">
        <v>8.5027777777777782</v>
      </c>
      <c r="AC185" s="3">
        <v>0</v>
      </c>
      <c r="AD185" s="3">
        <v>0</v>
      </c>
      <c r="AE185" s="3">
        <v>0</v>
      </c>
      <c r="AF185" s="3">
        <v>0</v>
      </c>
      <c r="AG185" s="3">
        <v>0.14166666666666666</v>
      </c>
      <c r="AH185" s="1" t="s">
        <v>183</v>
      </c>
      <c r="AI185" s="17">
        <v>1</v>
      </c>
      <c r="AJ185" s="1"/>
    </row>
    <row r="186" spans="1:36" x14ac:dyDescent="0.2">
      <c r="A186" s="1" t="s">
        <v>208</v>
      </c>
      <c r="B186" s="1" t="s">
        <v>392</v>
      </c>
      <c r="C186" s="1" t="s">
        <v>510</v>
      </c>
      <c r="D186" s="1" t="s">
        <v>520</v>
      </c>
      <c r="E186" s="3">
        <v>80.87777777777778</v>
      </c>
      <c r="F186" s="3">
        <v>5.083333333333333</v>
      </c>
      <c r="G186" s="3">
        <v>0.85555555555555551</v>
      </c>
      <c r="H186" s="3">
        <v>0.47366666666666679</v>
      </c>
      <c r="I186" s="3">
        <v>2.286111111111111</v>
      </c>
      <c r="J186" s="3">
        <v>0</v>
      </c>
      <c r="K186" s="3">
        <v>0.28888888888888886</v>
      </c>
      <c r="L186" s="3">
        <v>3.9841111111111109</v>
      </c>
      <c r="M186" s="3">
        <v>5.166666666666667</v>
      </c>
      <c r="N186" s="3">
        <v>2.5861111111111112</v>
      </c>
      <c r="O186" s="3">
        <f>SUM(Table2[[#This Row],[Qualified Social Work Staff Hours]:[Other Social Work Staff Hours]])/Table2[[#This Row],[MDS Census]]</f>
        <v>9.5857947520263775E-2</v>
      </c>
      <c r="P186" s="3">
        <v>4.583333333333333</v>
      </c>
      <c r="Q186" s="3">
        <v>6.8055555555555554</v>
      </c>
      <c r="R186" s="3">
        <f>SUM(Table2[[#This Row],[Qualified Activities Professional Hours]:[Other Activities Professional Hours]])/Table2[[#This Row],[MDS Census]]</f>
        <v>0.14081604616018684</v>
      </c>
      <c r="S186" s="3">
        <v>2.9213333333333336</v>
      </c>
      <c r="T186" s="3">
        <v>3.1023333333333318</v>
      </c>
      <c r="U186" s="3">
        <v>0</v>
      </c>
      <c r="V186" s="3">
        <f>SUM(Table2[[#This Row],[Occupational Therapist Hours]:[OT Aide Hours]])/Table2[[#This Row],[MDS Census]]</f>
        <v>7.4478637175436166E-2</v>
      </c>
      <c r="W186" s="3">
        <v>5.1616666666666671</v>
      </c>
      <c r="X186" s="3">
        <v>3.6289999999999996</v>
      </c>
      <c r="Y186" s="3">
        <v>0</v>
      </c>
      <c r="Z186" s="3">
        <f>SUM(Table2[[#This Row],[Physical Therapist (PT) Hours]:[PT Aide Hours]])/Table2[[#This Row],[MDS Census]]</f>
        <v>0.10869075422448138</v>
      </c>
      <c r="AA186" s="3">
        <v>0.44444444444444442</v>
      </c>
      <c r="AB186" s="3">
        <v>0</v>
      </c>
      <c r="AC186" s="3">
        <v>0</v>
      </c>
      <c r="AD186" s="3">
        <v>0</v>
      </c>
      <c r="AE186" s="3">
        <v>0</v>
      </c>
      <c r="AF186" s="3">
        <v>0</v>
      </c>
      <c r="AG186" s="3">
        <v>8.8888888888888892E-2</v>
      </c>
      <c r="AH186" s="1" t="s">
        <v>184</v>
      </c>
      <c r="AI186" s="17">
        <v>1</v>
      </c>
      <c r="AJ186" s="1"/>
    </row>
    <row r="187" spans="1:36" x14ac:dyDescent="0.2">
      <c r="A187" s="1" t="s">
        <v>208</v>
      </c>
      <c r="B187" s="1" t="s">
        <v>393</v>
      </c>
      <c r="C187" s="1" t="s">
        <v>493</v>
      </c>
      <c r="D187" s="1" t="s">
        <v>516</v>
      </c>
      <c r="E187" s="3">
        <v>45.055555555555557</v>
      </c>
      <c r="F187" s="3">
        <v>5.1638888888888888</v>
      </c>
      <c r="G187" s="3">
        <v>0</v>
      </c>
      <c r="H187" s="3">
        <v>0</v>
      </c>
      <c r="I187" s="3">
        <v>0</v>
      </c>
      <c r="J187" s="3">
        <v>0</v>
      </c>
      <c r="K187" s="3">
        <v>0</v>
      </c>
      <c r="L187" s="3">
        <v>2.7288888888888883</v>
      </c>
      <c r="M187" s="3">
        <v>5.2638888888888893</v>
      </c>
      <c r="N187" s="3">
        <v>0</v>
      </c>
      <c r="O187" s="3">
        <f>SUM(Table2[[#This Row],[Qualified Social Work Staff Hours]:[Other Social Work Staff Hours]])/Table2[[#This Row],[MDS Census]]</f>
        <v>0.11683107274969175</v>
      </c>
      <c r="P187" s="3">
        <v>0</v>
      </c>
      <c r="Q187" s="3">
        <v>0</v>
      </c>
      <c r="R187" s="3">
        <f>SUM(Table2[[#This Row],[Qualified Activities Professional Hours]:[Other Activities Professional Hours]])/Table2[[#This Row],[MDS Census]]</f>
        <v>0</v>
      </c>
      <c r="S187" s="3">
        <v>12.574444444444445</v>
      </c>
      <c r="T187" s="3">
        <v>15.286222222222221</v>
      </c>
      <c r="U187" s="3">
        <v>0</v>
      </c>
      <c r="V187" s="3">
        <f>SUM(Table2[[#This Row],[Occupational Therapist Hours]:[OT Aide Hours]])/Table2[[#This Row],[MDS Census]]</f>
        <v>0.6183625154130703</v>
      </c>
      <c r="W187" s="3">
        <v>10.64366666666667</v>
      </c>
      <c r="X187" s="3">
        <v>20.045444444444435</v>
      </c>
      <c r="Y187" s="3">
        <v>0</v>
      </c>
      <c r="Z187" s="3">
        <f>SUM(Table2[[#This Row],[Physical Therapist (PT) Hours]:[PT Aide Hours]])/Table2[[#This Row],[MDS Census]]</f>
        <v>0.68113933415536354</v>
      </c>
      <c r="AA187" s="3">
        <v>0</v>
      </c>
      <c r="AB187" s="3">
        <v>0</v>
      </c>
      <c r="AC187" s="3">
        <v>0</v>
      </c>
      <c r="AD187" s="3">
        <v>0</v>
      </c>
      <c r="AE187" s="3">
        <v>0</v>
      </c>
      <c r="AF187" s="3">
        <v>0</v>
      </c>
      <c r="AG187" s="3">
        <v>0</v>
      </c>
      <c r="AH187" s="1" t="s">
        <v>185</v>
      </c>
      <c r="AI187" s="17">
        <v>1</v>
      </c>
      <c r="AJ187" s="1"/>
    </row>
    <row r="188" spans="1:36" x14ac:dyDescent="0.2">
      <c r="A188" s="1" t="s">
        <v>208</v>
      </c>
      <c r="B188" s="1" t="s">
        <v>394</v>
      </c>
      <c r="C188" s="1" t="s">
        <v>420</v>
      </c>
      <c r="D188" s="1" t="s">
        <v>516</v>
      </c>
      <c r="E188" s="3">
        <v>99.355555555555554</v>
      </c>
      <c r="F188" s="3">
        <v>3.1944444444444446</v>
      </c>
      <c r="G188" s="3">
        <v>0.39166666666666666</v>
      </c>
      <c r="H188" s="3">
        <v>0</v>
      </c>
      <c r="I188" s="3">
        <v>1.4777777777777779</v>
      </c>
      <c r="J188" s="3">
        <v>0</v>
      </c>
      <c r="K188" s="3">
        <v>0</v>
      </c>
      <c r="L188" s="3">
        <v>4.3583333333333334</v>
      </c>
      <c r="M188" s="3">
        <v>12.283333333333333</v>
      </c>
      <c r="N188" s="3">
        <v>0</v>
      </c>
      <c r="O188" s="3">
        <f>SUM(Table2[[#This Row],[Qualified Social Work Staff Hours]:[Other Social Work Staff Hours]])/Table2[[#This Row],[MDS Census]]</f>
        <v>0.12363006038917468</v>
      </c>
      <c r="P188" s="3">
        <v>4.4694444444444441</v>
      </c>
      <c r="Q188" s="3">
        <v>23.675000000000001</v>
      </c>
      <c r="R188" s="3">
        <f>SUM(Table2[[#This Row],[Qualified Activities Professional Hours]:[Other Activities Professional Hours]])/Table2[[#This Row],[MDS Census]]</f>
        <v>0.28326996197718635</v>
      </c>
      <c r="S188" s="3">
        <v>18.630555555555556</v>
      </c>
      <c r="T188" s="3">
        <v>0</v>
      </c>
      <c r="U188" s="3">
        <v>0</v>
      </c>
      <c r="V188" s="3">
        <f>SUM(Table2[[#This Row],[Occupational Therapist Hours]:[OT Aide Hours]])/Table2[[#This Row],[MDS Census]]</f>
        <v>0.18751397897562067</v>
      </c>
      <c r="W188" s="3">
        <v>16.074999999999999</v>
      </c>
      <c r="X188" s="3">
        <v>5.6472222222222221</v>
      </c>
      <c r="Y188" s="3">
        <v>9.219444444444445</v>
      </c>
      <c r="Z188" s="3">
        <f>SUM(Table2[[#This Row],[Physical Therapist (PT) Hours]:[PT Aide Hours]])/Table2[[#This Row],[MDS Census]]</f>
        <v>0.31142361887720865</v>
      </c>
      <c r="AA188" s="3">
        <v>0</v>
      </c>
      <c r="AB188" s="3">
        <v>0</v>
      </c>
      <c r="AC188" s="3">
        <v>0</v>
      </c>
      <c r="AD188" s="3">
        <v>0</v>
      </c>
      <c r="AE188" s="3">
        <v>0</v>
      </c>
      <c r="AF188" s="3">
        <v>0</v>
      </c>
      <c r="AG188" s="3">
        <v>0.41111111111111109</v>
      </c>
      <c r="AH188" s="1" t="s">
        <v>186</v>
      </c>
      <c r="AI188" s="17">
        <v>1</v>
      </c>
      <c r="AJ188" s="1"/>
    </row>
    <row r="189" spans="1:36" x14ac:dyDescent="0.2">
      <c r="A189" s="1" t="s">
        <v>208</v>
      </c>
      <c r="B189" s="1" t="s">
        <v>395</v>
      </c>
      <c r="C189" s="1" t="s">
        <v>430</v>
      </c>
      <c r="D189" s="1" t="s">
        <v>516</v>
      </c>
      <c r="E189" s="3">
        <v>56.855555555555554</v>
      </c>
      <c r="F189" s="3">
        <v>5.4138888888888888</v>
      </c>
      <c r="G189" s="3">
        <v>0.51666666666666672</v>
      </c>
      <c r="H189" s="3">
        <v>0.35155555555555568</v>
      </c>
      <c r="I189" s="3">
        <v>3.1111111111111112</v>
      </c>
      <c r="J189" s="3">
        <v>0</v>
      </c>
      <c r="K189" s="3">
        <v>0</v>
      </c>
      <c r="L189" s="3">
        <v>1.825</v>
      </c>
      <c r="M189" s="3">
        <v>11.827777777777778</v>
      </c>
      <c r="N189" s="3">
        <v>0</v>
      </c>
      <c r="O189" s="3">
        <f>SUM(Table2[[#This Row],[Qualified Social Work Staff Hours]:[Other Social Work Staff Hours]])/Table2[[#This Row],[MDS Census]]</f>
        <v>0.20803205002931405</v>
      </c>
      <c r="P189" s="3">
        <v>0</v>
      </c>
      <c r="Q189" s="3">
        <v>0</v>
      </c>
      <c r="R189" s="3">
        <f>SUM(Table2[[#This Row],[Qualified Activities Professional Hours]:[Other Activities Professional Hours]])/Table2[[#This Row],[MDS Census]]</f>
        <v>0</v>
      </c>
      <c r="S189" s="3">
        <v>9.2388888888888889</v>
      </c>
      <c r="T189" s="3">
        <v>1.6222222222222222</v>
      </c>
      <c r="U189" s="3">
        <v>0</v>
      </c>
      <c r="V189" s="3">
        <f>SUM(Table2[[#This Row],[Occupational Therapist Hours]:[OT Aide Hours]])/Table2[[#This Row],[MDS Census]]</f>
        <v>0.19102990033222592</v>
      </c>
      <c r="W189" s="3">
        <v>3.75</v>
      </c>
      <c r="X189" s="3">
        <v>5.5672222222222221</v>
      </c>
      <c r="Y189" s="3">
        <v>0</v>
      </c>
      <c r="Z189" s="3">
        <f>SUM(Table2[[#This Row],[Physical Therapist (PT) Hours]:[PT Aide Hours]])/Table2[[#This Row],[MDS Census]]</f>
        <v>0.16387531756888801</v>
      </c>
      <c r="AA189" s="3">
        <v>0.22944444444444442</v>
      </c>
      <c r="AB189" s="3">
        <v>10.935</v>
      </c>
      <c r="AC189" s="3">
        <v>3.7</v>
      </c>
      <c r="AD189" s="3">
        <v>0</v>
      </c>
      <c r="AE189" s="3">
        <v>0</v>
      </c>
      <c r="AF189" s="3">
        <v>0</v>
      </c>
      <c r="AG189" s="3">
        <v>0</v>
      </c>
      <c r="AH189" s="1" t="s">
        <v>187</v>
      </c>
      <c r="AI189" s="17">
        <v>1</v>
      </c>
      <c r="AJ189" s="1"/>
    </row>
    <row r="190" spans="1:36" x14ac:dyDescent="0.2">
      <c r="A190" s="1" t="s">
        <v>208</v>
      </c>
      <c r="B190" s="1" t="s">
        <v>396</v>
      </c>
      <c r="C190" s="1" t="s">
        <v>464</v>
      </c>
      <c r="D190" s="1" t="s">
        <v>517</v>
      </c>
      <c r="E190" s="3">
        <v>72.511111111111106</v>
      </c>
      <c r="F190" s="3">
        <v>5.7166666666666668</v>
      </c>
      <c r="G190" s="3">
        <v>0.73333333333333328</v>
      </c>
      <c r="H190" s="3">
        <v>0.26111111111111113</v>
      </c>
      <c r="I190" s="3">
        <v>0</v>
      </c>
      <c r="J190" s="3">
        <v>0</v>
      </c>
      <c r="K190" s="3">
        <v>0</v>
      </c>
      <c r="L190" s="3">
        <v>5.2416666666666663</v>
      </c>
      <c r="M190" s="3">
        <v>8.4166666666666661</v>
      </c>
      <c r="N190" s="3">
        <v>0</v>
      </c>
      <c r="O190" s="3">
        <f>SUM(Table2[[#This Row],[Qualified Social Work Staff Hours]:[Other Social Work Staff Hours]])/Table2[[#This Row],[MDS Census]]</f>
        <v>0.11607416487894576</v>
      </c>
      <c r="P190" s="3">
        <v>10.355555555555556</v>
      </c>
      <c r="Q190" s="3">
        <v>7.8527777777777779</v>
      </c>
      <c r="R190" s="3">
        <f>SUM(Table2[[#This Row],[Qualified Activities Professional Hours]:[Other Activities Professional Hours]])/Table2[[#This Row],[MDS Census]]</f>
        <v>0.25111094085197677</v>
      </c>
      <c r="S190" s="3">
        <v>4.9527777777777775</v>
      </c>
      <c r="T190" s="3">
        <v>6.0138888888888893</v>
      </c>
      <c r="U190" s="3">
        <v>0</v>
      </c>
      <c r="V190" s="3">
        <f>SUM(Table2[[#This Row],[Occupational Therapist Hours]:[OT Aide Hours]])/Table2[[#This Row],[MDS Census]]</f>
        <v>0.15124118908979467</v>
      </c>
      <c r="W190" s="3">
        <v>22.958333333333332</v>
      </c>
      <c r="X190" s="3">
        <v>5.2416666666666663</v>
      </c>
      <c r="Y190" s="3">
        <v>5.0472222222222225</v>
      </c>
      <c r="Z190" s="3">
        <f>SUM(Table2[[#This Row],[Physical Therapist (PT) Hours]:[PT Aide Hours]])/Table2[[#This Row],[MDS Census]]</f>
        <v>0.45851210542445603</v>
      </c>
      <c r="AA190" s="3">
        <v>0</v>
      </c>
      <c r="AB190" s="3">
        <v>0</v>
      </c>
      <c r="AC190" s="3">
        <v>0</v>
      </c>
      <c r="AD190" s="3">
        <v>0</v>
      </c>
      <c r="AE190" s="3">
        <v>0</v>
      </c>
      <c r="AF190" s="3">
        <v>0</v>
      </c>
      <c r="AG190" s="3">
        <v>0.42777777777777776</v>
      </c>
      <c r="AH190" s="1" t="s">
        <v>188</v>
      </c>
      <c r="AI190" s="17">
        <v>1</v>
      </c>
      <c r="AJ190" s="1"/>
    </row>
    <row r="191" spans="1:36" x14ac:dyDescent="0.2">
      <c r="A191" s="1" t="s">
        <v>208</v>
      </c>
      <c r="B191" s="1" t="s">
        <v>397</v>
      </c>
      <c r="C191" s="1" t="s">
        <v>460</v>
      </c>
      <c r="D191" s="1" t="s">
        <v>522</v>
      </c>
      <c r="E191" s="3">
        <v>113.57777777777778</v>
      </c>
      <c r="F191" s="3">
        <v>5.333333333333333</v>
      </c>
      <c r="G191" s="3">
        <v>0.63888888888888884</v>
      </c>
      <c r="H191" s="3">
        <v>0.42222222222222222</v>
      </c>
      <c r="I191" s="3">
        <v>0.49444444444444446</v>
      </c>
      <c r="J191" s="3">
        <v>0</v>
      </c>
      <c r="K191" s="3">
        <v>0</v>
      </c>
      <c r="L191" s="3">
        <v>2.5</v>
      </c>
      <c r="M191" s="3">
        <v>17.027777777777779</v>
      </c>
      <c r="N191" s="3">
        <v>0</v>
      </c>
      <c r="O191" s="3">
        <f>SUM(Table2[[#This Row],[Qualified Social Work Staff Hours]:[Other Social Work Staff Hours]])/Table2[[#This Row],[MDS Census]]</f>
        <v>0.14992173742907455</v>
      </c>
      <c r="P191" s="3">
        <v>5</v>
      </c>
      <c r="Q191" s="3">
        <v>14.188888888888888</v>
      </c>
      <c r="R191" s="3">
        <f>SUM(Table2[[#This Row],[Qualified Activities Professional Hours]:[Other Activities Professional Hours]])/Table2[[#This Row],[MDS Census]]</f>
        <v>0.16894932498532578</v>
      </c>
      <c r="S191" s="3">
        <v>5.15</v>
      </c>
      <c r="T191" s="3">
        <v>5.8944444444444448</v>
      </c>
      <c r="U191" s="3">
        <v>0</v>
      </c>
      <c r="V191" s="3">
        <f>SUM(Table2[[#This Row],[Occupational Therapist Hours]:[OT Aide Hours]])/Table2[[#This Row],[MDS Census]]</f>
        <v>9.7241244374877703E-2</v>
      </c>
      <c r="W191" s="3">
        <v>8.1027777777777779</v>
      </c>
      <c r="X191" s="3">
        <v>8.969444444444445</v>
      </c>
      <c r="Y191" s="3">
        <v>0</v>
      </c>
      <c r="Z191" s="3">
        <f>SUM(Table2[[#This Row],[Physical Therapist (PT) Hours]:[PT Aide Hours]])/Table2[[#This Row],[MDS Census]]</f>
        <v>0.15031305028370182</v>
      </c>
      <c r="AA191" s="3">
        <v>0</v>
      </c>
      <c r="AB191" s="3">
        <v>0</v>
      </c>
      <c r="AC191" s="3">
        <v>0</v>
      </c>
      <c r="AD191" s="3">
        <v>0</v>
      </c>
      <c r="AE191" s="3">
        <v>0</v>
      </c>
      <c r="AF191" s="3">
        <v>1.1111111111111112E-2</v>
      </c>
      <c r="AG191" s="3">
        <v>8.8888888888888892E-2</v>
      </c>
      <c r="AH191" s="1" t="s">
        <v>189</v>
      </c>
      <c r="AI191" s="17">
        <v>1</v>
      </c>
      <c r="AJ191" s="1"/>
    </row>
    <row r="192" spans="1:36" x14ac:dyDescent="0.2">
      <c r="A192" s="1" t="s">
        <v>208</v>
      </c>
      <c r="B192" s="1" t="s">
        <v>398</v>
      </c>
      <c r="C192" s="1" t="s">
        <v>444</v>
      </c>
      <c r="D192" s="1" t="s">
        <v>518</v>
      </c>
      <c r="E192" s="3">
        <v>73.333333333333329</v>
      </c>
      <c r="F192" s="3">
        <v>16.8</v>
      </c>
      <c r="G192" s="3">
        <v>0.46111111111111114</v>
      </c>
      <c r="H192" s="3">
        <v>0</v>
      </c>
      <c r="I192" s="3">
        <v>7.6611111111111114</v>
      </c>
      <c r="J192" s="3">
        <v>0</v>
      </c>
      <c r="K192" s="3">
        <v>0</v>
      </c>
      <c r="L192" s="3">
        <v>4.3185555555555561</v>
      </c>
      <c r="M192" s="3">
        <v>5.6</v>
      </c>
      <c r="N192" s="3">
        <v>0</v>
      </c>
      <c r="O192" s="3">
        <f>SUM(Table2[[#This Row],[Qualified Social Work Staff Hours]:[Other Social Work Staff Hours]])/Table2[[#This Row],[MDS Census]]</f>
        <v>7.636363636363637E-2</v>
      </c>
      <c r="P192" s="3">
        <v>5.5111111111111111</v>
      </c>
      <c r="Q192" s="3">
        <v>0.91666666666666663</v>
      </c>
      <c r="R192" s="3">
        <f>SUM(Table2[[#This Row],[Qualified Activities Professional Hours]:[Other Activities Professional Hours]])/Table2[[#This Row],[MDS Census]]</f>
        <v>8.7651515151515161E-2</v>
      </c>
      <c r="S192" s="3">
        <v>5.7794444444444419</v>
      </c>
      <c r="T192" s="3">
        <v>6.3844444444444468</v>
      </c>
      <c r="U192" s="3">
        <v>0</v>
      </c>
      <c r="V192" s="3">
        <f>SUM(Table2[[#This Row],[Occupational Therapist Hours]:[OT Aide Hours]])/Table2[[#This Row],[MDS Census]]</f>
        <v>0.16587121212121211</v>
      </c>
      <c r="W192" s="3">
        <v>6.7286666666666655</v>
      </c>
      <c r="X192" s="3">
        <v>11.953555555555555</v>
      </c>
      <c r="Y192" s="3">
        <v>0</v>
      </c>
      <c r="Z192" s="3">
        <f>SUM(Table2[[#This Row],[Physical Therapist (PT) Hours]:[PT Aide Hours]])/Table2[[#This Row],[MDS Census]]</f>
        <v>0.25475757575757579</v>
      </c>
      <c r="AA192" s="3">
        <v>0</v>
      </c>
      <c r="AB192" s="3">
        <v>0</v>
      </c>
      <c r="AC192" s="3">
        <v>0.62222222222222223</v>
      </c>
      <c r="AD192" s="3">
        <v>0</v>
      </c>
      <c r="AE192" s="3">
        <v>0</v>
      </c>
      <c r="AF192" s="3">
        <v>0</v>
      </c>
      <c r="AG192" s="3">
        <v>0</v>
      </c>
      <c r="AH192" s="1" t="s">
        <v>190</v>
      </c>
      <c r="AI192" s="17">
        <v>1</v>
      </c>
      <c r="AJ192" s="1"/>
    </row>
    <row r="193" spans="1:36" x14ac:dyDescent="0.2">
      <c r="A193" s="1" t="s">
        <v>208</v>
      </c>
      <c r="B193" s="1" t="s">
        <v>399</v>
      </c>
      <c r="C193" s="1" t="s">
        <v>475</v>
      </c>
      <c r="D193" s="1" t="s">
        <v>517</v>
      </c>
      <c r="E193" s="3">
        <v>82.933333333333337</v>
      </c>
      <c r="F193" s="3">
        <v>33.452777777777776</v>
      </c>
      <c r="G193" s="3">
        <v>0</v>
      </c>
      <c r="H193" s="3">
        <v>0</v>
      </c>
      <c r="I193" s="3">
        <v>1.7361111111111112</v>
      </c>
      <c r="J193" s="3">
        <v>0</v>
      </c>
      <c r="K193" s="3">
        <v>1.3888888888888888E-2</v>
      </c>
      <c r="L193" s="3">
        <v>2.6083333333333334</v>
      </c>
      <c r="M193" s="3">
        <v>0.46111111111111114</v>
      </c>
      <c r="N193" s="3">
        <v>11.611111111111111</v>
      </c>
      <c r="O193" s="3">
        <f>SUM(Table2[[#This Row],[Qualified Social Work Staff Hours]:[Other Social Work Staff Hours]])/Table2[[#This Row],[MDS Census]]</f>
        <v>0.14556538049303319</v>
      </c>
      <c r="P193" s="3">
        <v>9.6944444444444446</v>
      </c>
      <c r="Q193" s="3">
        <v>5.4083333333333332</v>
      </c>
      <c r="R193" s="3">
        <f>SUM(Table2[[#This Row],[Qualified Activities Professional Hours]:[Other Activities Professional Hours]])/Table2[[#This Row],[MDS Census]]</f>
        <v>0.18210744908896034</v>
      </c>
      <c r="S193" s="3">
        <v>1.461111111111111</v>
      </c>
      <c r="T193" s="3">
        <v>6.9055555555555559</v>
      </c>
      <c r="U193" s="3">
        <v>0</v>
      </c>
      <c r="V193" s="3">
        <f>SUM(Table2[[#This Row],[Occupational Therapist Hours]:[OT Aide Hours]])/Table2[[#This Row],[MDS Census]]</f>
        <v>0.10088424437299036</v>
      </c>
      <c r="W193" s="3">
        <v>4.8138888888888891</v>
      </c>
      <c r="X193" s="3">
        <v>0.75555555555555554</v>
      </c>
      <c r="Y193" s="3">
        <v>0</v>
      </c>
      <c r="Z193" s="3">
        <f>SUM(Table2[[#This Row],[Physical Therapist (PT) Hours]:[PT Aide Hours]])/Table2[[#This Row],[MDS Census]]</f>
        <v>6.715568060021436E-2</v>
      </c>
      <c r="AA193" s="3">
        <v>0</v>
      </c>
      <c r="AB193" s="3">
        <v>4.666666666666667</v>
      </c>
      <c r="AC193" s="3">
        <v>0</v>
      </c>
      <c r="AD193" s="3">
        <v>0</v>
      </c>
      <c r="AE193" s="3">
        <v>0</v>
      </c>
      <c r="AF193" s="3">
        <v>0</v>
      </c>
      <c r="AG193" s="3">
        <v>0.57222222222222219</v>
      </c>
      <c r="AH193" s="1" t="s">
        <v>191</v>
      </c>
      <c r="AI193" s="17">
        <v>1</v>
      </c>
      <c r="AJ193" s="1"/>
    </row>
    <row r="194" spans="1:36" x14ac:dyDescent="0.2">
      <c r="A194" s="1" t="s">
        <v>208</v>
      </c>
      <c r="B194" s="1" t="s">
        <v>400</v>
      </c>
      <c r="C194" s="1" t="s">
        <v>503</v>
      </c>
      <c r="D194" s="1" t="s">
        <v>517</v>
      </c>
      <c r="E194" s="3">
        <v>121.03333333333333</v>
      </c>
      <c r="F194" s="3">
        <v>4.552777777777778</v>
      </c>
      <c r="G194" s="3">
        <v>0.6333333333333333</v>
      </c>
      <c r="H194" s="3">
        <v>0.5351111111111112</v>
      </c>
      <c r="I194" s="3">
        <v>4.9611111111111112</v>
      </c>
      <c r="J194" s="3">
        <v>0</v>
      </c>
      <c r="K194" s="3">
        <v>2.6466666666666665</v>
      </c>
      <c r="L194" s="3">
        <v>5.1805555555555554</v>
      </c>
      <c r="M194" s="3">
        <v>15.405555555555555</v>
      </c>
      <c r="N194" s="3">
        <v>0</v>
      </c>
      <c r="O194" s="3">
        <f>SUM(Table2[[#This Row],[Qualified Social Work Staff Hours]:[Other Social Work Staff Hours]])/Table2[[#This Row],[MDS Census]]</f>
        <v>0.12728357660883136</v>
      </c>
      <c r="P194" s="3">
        <v>4.6166666666666663</v>
      </c>
      <c r="Q194" s="3">
        <v>22.833333333333332</v>
      </c>
      <c r="R194" s="3">
        <f>SUM(Table2[[#This Row],[Qualified Activities Professional Hours]:[Other Activities Professional Hours]])/Table2[[#This Row],[MDS Census]]</f>
        <v>0.22679702561277884</v>
      </c>
      <c r="S194" s="3">
        <v>15.205555555555556</v>
      </c>
      <c r="T194" s="3">
        <v>0</v>
      </c>
      <c r="U194" s="3">
        <v>0</v>
      </c>
      <c r="V194" s="3">
        <f>SUM(Table2[[#This Row],[Occupational Therapist Hours]:[OT Aide Hours]])/Table2[[#This Row],[MDS Census]]</f>
        <v>0.12563113926374736</v>
      </c>
      <c r="W194" s="3">
        <v>20.2</v>
      </c>
      <c r="X194" s="3">
        <v>0</v>
      </c>
      <c r="Y194" s="3">
        <v>7.291666666666667</v>
      </c>
      <c r="Z194" s="3">
        <f>SUM(Table2[[#This Row],[Physical Therapist (PT) Hours]:[PT Aide Hours]])/Table2[[#This Row],[MDS Census]]</f>
        <v>0.22714128339300468</v>
      </c>
      <c r="AA194" s="3">
        <v>2.3566666666666665</v>
      </c>
      <c r="AB194" s="3">
        <v>0</v>
      </c>
      <c r="AC194" s="3">
        <v>0</v>
      </c>
      <c r="AD194" s="3">
        <v>0</v>
      </c>
      <c r="AE194" s="3">
        <v>0</v>
      </c>
      <c r="AF194" s="3">
        <v>0</v>
      </c>
      <c r="AG194" s="3">
        <v>8.611111111111111E-2</v>
      </c>
      <c r="AH194" s="1" t="s">
        <v>192</v>
      </c>
      <c r="AI194" s="17">
        <v>1</v>
      </c>
      <c r="AJ194" s="1"/>
    </row>
    <row r="195" spans="1:36" x14ac:dyDescent="0.2">
      <c r="A195" s="1" t="s">
        <v>208</v>
      </c>
      <c r="B195" s="1" t="s">
        <v>401</v>
      </c>
      <c r="C195" s="1" t="s">
        <v>435</v>
      </c>
      <c r="D195" s="1" t="s">
        <v>516</v>
      </c>
      <c r="E195" s="3">
        <v>30.455555555555556</v>
      </c>
      <c r="F195" s="3">
        <v>2.6666666666666665</v>
      </c>
      <c r="G195" s="3">
        <v>0.53333333333333333</v>
      </c>
      <c r="H195" s="3">
        <v>0</v>
      </c>
      <c r="I195" s="3">
        <v>2.0611111111111109</v>
      </c>
      <c r="J195" s="3">
        <v>0</v>
      </c>
      <c r="K195" s="3">
        <v>0</v>
      </c>
      <c r="L195" s="3">
        <v>2.5892222222222223</v>
      </c>
      <c r="M195" s="3">
        <v>5</v>
      </c>
      <c r="N195" s="3">
        <v>0</v>
      </c>
      <c r="O195" s="3">
        <f>SUM(Table2[[#This Row],[Qualified Social Work Staff Hours]:[Other Social Work Staff Hours]])/Table2[[#This Row],[MDS Census]]</f>
        <v>0.16417365924844948</v>
      </c>
      <c r="P195" s="3">
        <v>0</v>
      </c>
      <c r="Q195" s="3">
        <v>0</v>
      </c>
      <c r="R195" s="3">
        <f>SUM(Table2[[#This Row],[Qualified Activities Professional Hours]:[Other Activities Professional Hours]])/Table2[[#This Row],[MDS Census]]</f>
        <v>0</v>
      </c>
      <c r="S195" s="3">
        <v>3.7895555555555545</v>
      </c>
      <c r="T195" s="3">
        <v>8.5995555555555558</v>
      </c>
      <c r="U195" s="3">
        <v>0</v>
      </c>
      <c r="V195" s="3">
        <f>SUM(Table2[[#This Row],[Occupational Therapist Hours]:[OT Aide Hours]])/Table2[[#This Row],[MDS Census]]</f>
        <v>0.4067931411893469</v>
      </c>
      <c r="W195" s="3">
        <v>7.7046666666666628</v>
      </c>
      <c r="X195" s="3">
        <v>7.1929999999999996</v>
      </c>
      <c r="Y195" s="3">
        <v>0</v>
      </c>
      <c r="Z195" s="3">
        <f>SUM(Table2[[#This Row],[Physical Therapist (PT) Hours]:[PT Aide Hours]])/Table2[[#This Row],[MDS Census]]</f>
        <v>0.48916089018606335</v>
      </c>
      <c r="AA195" s="3">
        <v>0</v>
      </c>
      <c r="AB195" s="3">
        <v>5.5111111111111111</v>
      </c>
      <c r="AC195" s="3">
        <v>0</v>
      </c>
      <c r="AD195" s="3">
        <v>0</v>
      </c>
      <c r="AE195" s="3">
        <v>0</v>
      </c>
      <c r="AF195" s="3">
        <v>0</v>
      </c>
      <c r="AG195" s="3">
        <v>0</v>
      </c>
      <c r="AH195" s="1" t="s">
        <v>193</v>
      </c>
      <c r="AI195" s="17">
        <v>1</v>
      </c>
      <c r="AJ195" s="1"/>
    </row>
    <row r="196" spans="1:36" x14ac:dyDescent="0.2">
      <c r="A196" s="1" t="s">
        <v>208</v>
      </c>
      <c r="B196" s="1" t="s">
        <v>402</v>
      </c>
      <c r="C196" s="1" t="s">
        <v>511</v>
      </c>
      <c r="D196" s="1" t="s">
        <v>520</v>
      </c>
      <c r="E196" s="3">
        <v>124.81111111111112</v>
      </c>
      <c r="F196" s="3">
        <v>5.2444444444444445</v>
      </c>
      <c r="G196" s="3">
        <v>0.22777777777777777</v>
      </c>
      <c r="H196" s="3">
        <v>0</v>
      </c>
      <c r="I196" s="3">
        <v>5.15</v>
      </c>
      <c r="J196" s="3">
        <v>0</v>
      </c>
      <c r="K196" s="3">
        <v>0</v>
      </c>
      <c r="L196" s="3">
        <v>5.3888888888888893</v>
      </c>
      <c r="M196" s="3">
        <v>0</v>
      </c>
      <c r="N196" s="3">
        <v>9.5393333333333334</v>
      </c>
      <c r="O196" s="3">
        <f>SUM(Table2[[#This Row],[Qualified Social Work Staff Hours]:[Other Social Work Staff Hours]])/Table2[[#This Row],[MDS Census]]</f>
        <v>7.6430161132377814E-2</v>
      </c>
      <c r="P196" s="3">
        <v>16.841666666666665</v>
      </c>
      <c r="Q196" s="3">
        <v>0</v>
      </c>
      <c r="R196" s="3">
        <f>SUM(Table2[[#This Row],[Qualified Activities Professional Hours]:[Other Activities Professional Hours]])/Table2[[#This Row],[MDS Census]]</f>
        <v>0.13493723849372383</v>
      </c>
      <c r="S196" s="3">
        <v>5.3416666666666668</v>
      </c>
      <c r="T196" s="3">
        <v>15.847222222222221</v>
      </c>
      <c r="U196" s="3">
        <v>0</v>
      </c>
      <c r="V196" s="3">
        <f>SUM(Table2[[#This Row],[Occupational Therapist Hours]:[OT Aide Hours]])/Table2[[#This Row],[MDS Census]]</f>
        <v>0.16976764889165852</v>
      </c>
      <c r="W196" s="3">
        <v>4.891</v>
      </c>
      <c r="X196" s="3">
        <v>14.109777777777779</v>
      </c>
      <c r="Y196" s="3">
        <v>0</v>
      </c>
      <c r="Z196" s="3">
        <f>SUM(Table2[[#This Row],[Physical Therapist (PT) Hours]:[PT Aide Hours]])/Table2[[#This Row],[MDS Census]]</f>
        <v>0.15223626813852043</v>
      </c>
      <c r="AA196" s="3">
        <v>0</v>
      </c>
      <c r="AB196" s="3">
        <v>0</v>
      </c>
      <c r="AC196" s="3">
        <v>0</v>
      </c>
      <c r="AD196" s="3">
        <v>0</v>
      </c>
      <c r="AE196" s="3">
        <v>0</v>
      </c>
      <c r="AF196" s="3">
        <v>0</v>
      </c>
      <c r="AG196" s="3">
        <v>0</v>
      </c>
      <c r="AH196" s="1" t="s">
        <v>194</v>
      </c>
      <c r="AI196" s="17">
        <v>1</v>
      </c>
      <c r="AJ196" s="1"/>
    </row>
    <row r="197" spans="1:36" x14ac:dyDescent="0.2">
      <c r="A197" s="1" t="s">
        <v>208</v>
      </c>
      <c r="B197" s="1" t="s">
        <v>403</v>
      </c>
      <c r="C197" s="1" t="s">
        <v>512</v>
      </c>
      <c r="D197" s="1" t="s">
        <v>520</v>
      </c>
      <c r="E197" s="3">
        <v>70.044444444444451</v>
      </c>
      <c r="F197" s="3">
        <v>5.6222222222222218</v>
      </c>
      <c r="G197" s="3">
        <v>1.0888888888888888</v>
      </c>
      <c r="H197" s="3">
        <v>0</v>
      </c>
      <c r="I197" s="3">
        <v>1.0555555555555556</v>
      </c>
      <c r="J197" s="3">
        <v>0</v>
      </c>
      <c r="K197" s="3">
        <v>0</v>
      </c>
      <c r="L197" s="3">
        <v>5.1277777777777782</v>
      </c>
      <c r="M197" s="3">
        <v>0</v>
      </c>
      <c r="N197" s="3">
        <v>8.6111111111111107</v>
      </c>
      <c r="O197" s="3">
        <f>SUM(Table2[[#This Row],[Qualified Social Work Staff Hours]:[Other Social Work Staff Hours]])/Table2[[#This Row],[MDS Census]]</f>
        <v>0.12293781725888323</v>
      </c>
      <c r="P197" s="3">
        <v>5.5333333333333332</v>
      </c>
      <c r="Q197" s="3">
        <v>11.258333333333333</v>
      </c>
      <c r="R197" s="3">
        <f>SUM(Table2[[#This Row],[Qualified Activities Professional Hours]:[Other Activities Professional Hours]])/Table2[[#This Row],[MDS Census]]</f>
        <v>0.23972874365482227</v>
      </c>
      <c r="S197" s="3">
        <v>0</v>
      </c>
      <c r="T197" s="3">
        <v>5.1861111111111109</v>
      </c>
      <c r="U197" s="3">
        <v>10.519444444444444</v>
      </c>
      <c r="V197" s="3">
        <f>SUM(Table2[[#This Row],[Occupational Therapist Hours]:[OT Aide Hours]])/Table2[[#This Row],[MDS Census]]</f>
        <v>0.22422271573604058</v>
      </c>
      <c r="W197" s="3">
        <v>4.322222222222222</v>
      </c>
      <c r="X197" s="3">
        <v>0.77222222222222225</v>
      </c>
      <c r="Y197" s="3">
        <v>5.2555555555555555</v>
      </c>
      <c r="Z197" s="3">
        <f>SUM(Table2[[#This Row],[Physical Therapist (PT) Hours]:[PT Aide Hours]])/Table2[[#This Row],[MDS Census]]</f>
        <v>0.14776332487309643</v>
      </c>
      <c r="AA197" s="3">
        <v>0</v>
      </c>
      <c r="AB197" s="3">
        <v>0</v>
      </c>
      <c r="AC197" s="3">
        <v>0</v>
      </c>
      <c r="AD197" s="3">
        <v>23.954666666666668</v>
      </c>
      <c r="AE197" s="3">
        <v>0</v>
      </c>
      <c r="AF197" s="3">
        <v>0</v>
      </c>
      <c r="AG197" s="3">
        <v>0</v>
      </c>
      <c r="AH197" s="1" t="s">
        <v>195</v>
      </c>
      <c r="AI197" s="17">
        <v>1</v>
      </c>
      <c r="AJ197" s="1"/>
    </row>
    <row r="198" spans="1:36" x14ac:dyDescent="0.2">
      <c r="A198" s="1" t="s">
        <v>208</v>
      </c>
      <c r="B198" s="1" t="s">
        <v>404</v>
      </c>
      <c r="C198" s="1" t="s">
        <v>513</v>
      </c>
      <c r="D198" s="1" t="s">
        <v>516</v>
      </c>
      <c r="E198" s="3">
        <v>43.488888888888887</v>
      </c>
      <c r="F198" s="3">
        <v>5.4222222222222225</v>
      </c>
      <c r="G198" s="3">
        <v>0</v>
      </c>
      <c r="H198" s="3">
        <v>0</v>
      </c>
      <c r="I198" s="3">
        <v>3.2055555555555557</v>
      </c>
      <c r="J198" s="3">
        <v>0</v>
      </c>
      <c r="K198" s="3">
        <v>0</v>
      </c>
      <c r="L198" s="3">
        <v>3.4561111111111127</v>
      </c>
      <c r="M198" s="3">
        <v>6.8527777777777779</v>
      </c>
      <c r="N198" s="3">
        <v>0</v>
      </c>
      <c r="O198" s="3">
        <f>SUM(Table2[[#This Row],[Qualified Social Work Staff Hours]:[Other Social Work Staff Hours]])/Table2[[#This Row],[MDS Census]]</f>
        <v>0.15757537046499745</v>
      </c>
      <c r="P198" s="3">
        <v>0</v>
      </c>
      <c r="Q198" s="3">
        <v>0</v>
      </c>
      <c r="R198" s="3">
        <f>SUM(Table2[[#This Row],[Qualified Activities Professional Hours]:[Other Activities Professional Hours]])/Table2[[#This Row],[MDS Census]]</f>
        <v>0</v>
      </c>
      <c r="S198" s="3">
        <v>11.57033333333333</v>
      </c>
      <c r="T198" s="3">
        <v>9.6248888888888882</v>
      </c>
      <c r="U198" s="3">
        <v>0</v>
      </c>
      <c r="V198" s="3">
        <f>SUM(Table2[[#This Row],[Occupational Therapist Hours]:[OT Aide Hours]])/Table2[[#This Row],[MDS Census]]</f>
        <v>0.48737097598364842</v>
      </c>
      <c r="W198" s="3">
        <v>4.1371111111111087</v>
      </c>
      <c r="X198" s="3">
        <v>11.849666666666668</v>
      </c>
      <c r="Y198" s="3">
        <v>1.3474444444444444</v>
      </c>
      <c r="Z198" s="3">
        <f>SUM(Table2[[#This Row],[Physical Therapist (PT) Hours]:[PT Aide Hours]])/Table2[[#This Row],[MDS Census]]</f>
        <v>0.39858967807869183</v>
      </c>
      <c r="AA198" s="3">
        <v>0</v>
      </c>
      <c r="AB198" s="3">
        <v>10.097222222222221</v>
      </c>
      <c r="AC198" s="3">
        <v>0</v>
      </c>
      <c r="AD198" s="3">
        <v>0</v>
      </c>
      <c r="AE198" s="3">
        <v>0</v>
      </c>
      <c r="AF198" s="3">
        <v>0</v>
      </c>
      <c r="AG198" s="3">
        <v>0</v>
      </c>
      <c r="AH198" s="1" t="s">
        <v>196</v>
      </c>
      <c r="AI198" s="17">
        <v>1</v>
      </c>
      <c r="AJ198" s="1"/>
    </row>
    <row r="199" spans="1:36" x14ac:dyDescent="0.2">
      <c r="A199" s="1" t="s">
        <v>208</v>
      </c>
      <c r="B199" s="1" t="s">
        <v>405</v>
      </c>
      <c r="C199" s="1" t="s">
        <v>514</v>
      </c>
      <c r="D199" s="1" t="s">
        <v>519</v>
      </c>
      <c r="E199" s="3">
        <v>33.855555555555554</v>
      </c>
      <c r="F199" s="3">
        <v>5.5</v>
      </c>
      <c r="G199" s="3">
        <v>0.13333333333333333</v>
      </c>
      <c r="H199" s="3">
        <v>0.14666666666666667</v>
      </c>
      <c r="I199" s="3">
        <v>0.57222222222222219</v>
      </c>
      <c r="J199" s="3">
        <v>0</v>
      </c>
      <c r="K199" s="3">
        <v>0</v>
      </c>
      <c r="L199" s="3">
        <v>0.33644444444444443</v>
      </c>
      <c r="M199" s="3">
        <v>3.5833333333333335</v>
      </c>
      <c r="N199" s="3">
        <v>0</v>
      </c>
      <c r="O199" s="3">
        <f>SUM(Table2[[#This Row],[Qualified Social Work Staff Hours]:[Other Social Work Staff Hours]])/Table2[[#This Row],[MDS Census]]</f>
        <v>0.10584181161798491</v>
      </c>
      <c r="P199" s="3">
        <v>0</v>
      </c>
      <c r="Q199" s="3">
        <v>2.5</v>
      </c>
      <c r="R199" s="3">
        <f>SUM(Table2[[#This Row],[Qualified Activities Professional Hours]:[Other Activities Professional Hours]])/Table2[[#This Row],[MDS Census]]</f>
        <v>7.3843124384640635E-2</v>
      </c>
      <c r="S199" s="3">
        <v>1.3577777777777778</v>
      </c>
      <c r="T199" s="3">
        <v>0</v>
      </c>
      <c r="U199" s="3">
        <v>0</v>
      </c>
      <c r="V199" s="3">
        <f>SUM(Table2[[#This Row],[Occupational Therapist Hours]:[OT Aide Hours]])/Table2[[#This Row],[MDS Census]]</f>
        <v>4.0105021332458156E-2</v>
      </c>
      <c r="W199" s="3">
        <v>0.12622222222222221</v>
      </c>
      <c r="X199" s="3">
        <v>1.0562222222222224</v>
      </c>
      <c r="Y199" s="3">
        <v>0</v>
      </c>
      <c r="Z199" s="3">
        <f>SUM(Table2[[#This Row],[Physical Therapist (PT) Hours]:[PT Aide Hours]])/Table2[[#This Row],[MDS Census]]</f>
        <v>3.4926156875615365E-2</v>
      </c>
      <c r="AA199" s="3">
        <v>0</v>
      </c>
      <c r="AB199" s="3">
        <v>8.1305555555555564</v>
      </c>
      <c r="AC199" s="3">
        <v>0</v>
      </c>
      <c r="AD199" s="3">
        <v>0</v>
      </c>
      <c r="AE199" s="3">
        <v>0</v>
      </c>
      <c r="AF199" s="3">
        <v>0</v>
      </c>
      <c r="AG199" s="3">
        <v>0</v>
      </c>
      <c r="AH199" s="1" t="s">
        <v>197</v>
      </c>
      <c r="AI199" s="17">
        <v>1</v>
      </c>
      <c r="AJ199" s="1"/>
    </row>
    <row r="200" spans="1:36" x14ac:dyDescent="0.2">
      <c r="A200" s="1" t="s">
        <v>208</v>
      </c>
      <c r="B200" s="1" t="s">
        <v>406</v>
      </c>
      <c r="C200" s="1" t="s">
        <v>444</v>
      </c>
      <c r="D200" s="1" t="s">
        <v>518</v>
      </c>
      <c r="E200" s="3">
        <v>32.833333333333336</v>
      </c>
      <c r="F200" s="3">
        <v>2.6666666666666665</v>
      </c>
      <c r="G200" s="3">
        <v>0.18611111111111112</v>
      </c>
      <c r="H200" s="3">
        <v>0</v>
      </c>
      <c r="I200" s="3">
        <v>5.5555555555555552E-2</v>
      </c>
      <c r="J200" s="3">
        <v>0</v>
      </c>
      <c r="K200" s="3">
        <v>0</v>
      </c>
      <c r="L200" s="3">
        <v>0</v>
      </c>
      <c r="M200" s="3">
        <v>0</v>
      </c>
      <c r="N200" s="3">
        <v>1.25</v>
      </c>
      <c r="O200" s="3">
        <f>SUM(Table2[[#This Row],[Qualified Social Work Staff Hours]:[Other Social Work Staff Hours]])/Table2[[#This Row],[MDS Census]]</f>
        <v>3.8071065989847712E-2</v>
      </c>
      <c r="P200" s="3">
        <v>0</v>
      </c>
      <c r="Q200" s="3">
        <v>0</v>
      </c>
      <c r="R200" s="3">
        <f>SUM(Table2[[#This Row],[Qualified Activities Professional Hours]:[Other Activities Professional Hours]])/Table2[[#This Row],[MDS Census]]</f>
        <v>0</v>
      </c>
      <c r="S200" s="3">
        <v>0</v>
      </c>
      <c r="T200" s="3">
        <v>0</v>
      </c>
      <c r="U200" s="3">
        <v>0</v>
      </c>
      <c r="V200" s="3">
        <f>SUM(Table2[[#This Row],[Occupational Therapist Hours]:[OT Aide Hours]])/Table2[[#This Row],[MDS Census]]</f>
        <v>0</v>
      </c>
      <c r="W200" s="3">
        <v>0.28055555555555556</v>
      </c>
      <c r="X200" s="3">
        <v>0</v>
      </c>
      <c r="Y200" s="3">
        <v>0</v>
      </c>
      <c r="Z200" s="3">
        <f>SUM(Table2[[#This Row],[Physical Therapist (PT) Hours]:[PT Aide Hours]])/Table2[[#This Row],[MDS Census]]</f>
        <v>8.5448392554991533E-3</v>
      </c>
      <c r="AA200" s="3">
        <v>0</v>
      </c>
      <c r="AB200" s="3">
        <v>4.4833333333333334</v>
      </c>
      <c r="AC200" s="3">
        <v>0</v>
      </c>
      <c r="AD200" s="3">
        <v>0</v>
      </c>
      <c r="AE200" s="3">
        <v>0</v>
      </c>
      <c r="AF200" s="3">
        <v>0</v>
      </c>
      <c r="AG200" s="3">
        <v>0</v>
      </c>
      <c r="AH200" s="1" t="s">
        <v>198</v>
      </c>
      <c r="AI200" s="17">
        <v>1</v>
      </c>
      <c r="AJ200" s="1"/>
    </row>
    <row r="201" spans="1:36" x14ac:dyDescent="0.2">
      <c r="A201" s="1" t="s">
        <v>208</v>
      </c>
      <c r="B201" s="1" t="s">
        <v>407</v>
      </c>
      <c r="C201" s="1" t="s">
        <v>423</v>
      </c>
      <c r="D201" s="1" t="s">
        <v>518</v>
      </c>
      <c r="E201" s="3">
        <v>48.2</v>
      </c>
      <c r="F201" s="3">
        <v>5.166666666666667</v>
      </c>
      <c r="G201" s="3">
        <v>0.16388888888888889</v>
      </c>
      <c r="H201" s="3">
        <v>0</v>
      </c>
      <c r="I201" s="3">
        <v>0</v>
      </c>
      <c r="J201" s="3">
        <v>0</v>
      </c>
      <c r="K201" s="3">
        <v>0</v>
      </c>
      <c r="L201" s="3">
        <v>0.75555555555555554</v>
      </c>
      <c r="M201" s="3">
        <v>4.1583333333333332</v>
      </c>
      <c r="N201" s="3">
        <v>0</v>
      </c>
      <c r="O201" s="3">
        <f>SUM(Table2[[#This Row],[Qualified Social Work Staff Hours]:[Other Social Work Staff Hours]])/Table2[[#This Row],[MDS Census]]</f>
        <v>8.6272475795297371E-2</v>
      </c>
      <c r="P201" s="3">
        <v>0</v>
      </c>
      <c r="Q201" s="3">
        <v>0</v>
      </c>
      <c r="R201" s="3">
        <f>SUM(Table2[[#This Row],[Qualified Activities Professional Hours]:[Other Activities Professional Hours]])/Table2[[#This Row],[MDS Census]]</f>
        <v>0</v>
      </c>
      <c r="S201" s="3">
        <v>6.3388888888888886</v>
      </c>
      <c r="T201" s="3">
        <v>4.927777777777778</v>
      </c>
      <c r="U201" s="3">
        <v>0</v>
      </c>
      <c r="V201" s="3">
        <f>SUM(Table2[[#This Row],[Occupational Therapist Hours]:[OT Aide Hours]])/Table2[[#This Row],[MDS Census]]</f>
        <v>0.23374827109266941</v>
      </c>
      <c r="W201" s="3">
        <v>5.9</v>
      </c>
      <c r="X201" s="3">
        <v>0.55555555555555558</v>
      </c>
      <c r="Y201" s="3">
        <v>0</v>
      </c>
      <c r="Z201" s="3">
        <f>SUM(Table2[[#This Row],[Physical Therapist (PT) Hours]:[PT Aide Hours]])/Table2[[#This Row],[MDS Census]]</f>
        <v>0.13393268787459658</v>
      </c>
      <c r="AA201" s="3">
        <v>0</v>
      </c>
      <c r="AB201" s="3">
        <v>5</v>
      </c>
      <c r="AC201" s="3">
        <v>0</v>
      </c>
      <c r="AD201" s="3">
        <v>0</v>
      </c>
      <c r="AE201" s="3">
        <v>0</v>
      </c>
      <c r="AF201" s="3">
        <v>0</v>
      </c>
      <c r="AG201" s="3">
        <v>0</v>
      </c>
      <c r="AH201" s="1" t="s">
        <v>199</v>
      </c>
      <c r="AI201" s="17">
        <v>1</v>
      </c>
      <c r="AJ201" s="1"/>
    </row>
    <row r="202" spans="1:36" x14ac:dyDescent="0.2">
      <c r="A202" s="1" t="s">
        <v>208</v>
      </c>
      <c r="B202" s="1" t="s">
        <v>408</v>
      </c>
      <c r="C202" s="1" t="s">
        <v>498</v>
      </c>
      <c r="D202" s="1" t="s">
        <v>517</v>
      </c>
      <c r="E202" s="3">
        <v>41.088888888888889</v>
      </c>
      <c r="F202" s="3">
        <v>4.9777777777777779</v>
      </c>
      <c r="G202" s="3">
        <v>4.4444444444444446E-2</v>
      </c>
      <c r="H202" s="3">
        <v>0.20422222222222222</v>
      </c>
      <c r="I202" s="3">
        <v>1.0222222222222221</v>
      </c>
      <c r="J202" s="3">
        <v>0</v>
      </c>
      <c r="K202" s="3">
        <v>0</v>
      </c>
      <c r="L202" s="3">
        <v>1.9113333333333329</v>
      </c>
      <c r="M202" s="3">
        <v>5.1555555555555559</v>
      </c>
      <c r="N202" s="3">
        <v>0</v>
      </c>
      <c r="O202" s="3">
        <f>SUM(Table2[[#This Row],[Qualified Social Work Staff Hours]:[Other Social Work Staff Hours]])/Table2[[#This Row],[MDS Census]]</f>
        <v>0.12547322877230938</v>
      </c>
      <c r="P202" s="3">
        <v>5.5111111111111111</v>
      </c>
      <c r="Q202" s="3">
        <v>3.7472222222222222</v>
      </c>
      <c r="R202" s="3">
        <f>SUM(Table2[[#This Row],[Qualified Activities Professional Hours]:[Other Activities Professional Hours]])/Table2[[#This Row],[MDS Census]]</f>
        <v>0.22532449972958354</v>
      </c>
      <c r="S202" s="3">
        <v>1.0992222222222221</v>
      </c>
      <c r="T202" s="3">
        <v>4.5253333333333332</v>
      </c>
      <c r="U202" s="3">
        <v>0</v>
      </c>
      <c r="V202" s="3">
        <f>SUM(Table2[[#This Row],[Occupational Therapist Hours]:[OT Aide Hours]])/Table2[[#This Row],[MDS Census]]</f>
        <v>0.13688750676041103</v>
      </c>
      <c r="W202" s="3">
        <v>1.2541111111111114</v>
      </c>
      <c r="X202" s="3">
        <v>4.5945555555555568</v>
      </c>
      <c r="Y202" s="3">
        <v>0</v>
      </c>
      <c r="Z202" s="3">
        <f>SUM(Table2[[#This Row],[Physical Therapist (PT) Hours]:[PT Aide Hours]])/Table2[[#This Row],[MDS Census]]</f>
        <v>0.14234180638182806</v>
      </c>
      <c r="AA202" s="3">
        <v>0</v>
      </c>
      <c r="AB202" s="3">
        <v>0</v>
      </c>
      <c r="AC202" s="3">
        <v>0</v>
      </c>
      <c r="AD202" s="3">
        <v>0</v>
      </c>
      <c r="AE202" s="3">
        <v>0</v>
      </c>
      <c r="AF202" s="3">
        <v>0.45555555555555555</v>
      </c>
      <c r="AG202" s="3">
        <v>0</v>
      </c>
      <c r="AH202" s="1" t="s">
        <v>200</v>
      </c>
      <c r="AI202" s="17">
        <v>1</v>
      </c>
      <c r="AJ202" s="1"/>
    </row>
    <row r="203" spans="1:36" x14ac:dyDescent="0.2">
      <c r="A203" s="1" t="s">
        <v>208</v>
      </c>
      <c r="B203" s="1" t="s">
        <v>409</v>
      </c>
      <c r="C203" s="1" t="s">
        <v>480</v>
      </c>
      <c r="D203" s="1" t="s">
        <v>521</v>
      </c>
      <c r="E203" s="3">
        <v>19.68888888888889</v>
      </c>
      <c r="F203" s="3">
        <v>5.6888888888888891</v>
      </c>
      <c r="G203" s="3">
        <v>1.1888888888888889</v>
      </c>
      <c r="H203" s="3">
        <v>0.20944444444444446</v>
      </c>
      <c r="I203" s="3">
        <v>1.038888888888889</v>
      </c>
      <c r="J203" s="3">
        <v>0</v>
      </c>
      <c r="K203" s="3">
        <v>0</v>
      </c>
      <c r="L203" s="3">
        <v>2.1686666666666667</v>
      </c>
      <c r="M203" s="3">
        <v>0</v>
      </c>
      <c r="N203" s="3">
        <v>13.672222222222222</v>
      </c>
      <c r="O203" s="3">
        <f>SUM(Table2[[#This Row],[Qualified Social Work Staff Hours]:[Other Social Work Staff Hours]])/Table2[[#This Row],[MDS Census]]</f>
        <v>0.69441309255079009</v>
      </c>
      <c r="P203" s="3">
        <v>0</v>
      </c>
      <c r="Q203" s="3">
        <v>7.6222222222222218</v>
      </c>
      <c r="R203" s="3">
        <f>SUM(Table2[[#This Row],[Qualified Activities Professional Hours]:[Other Activities Professional Hours]])/Table2[[#This Row],[MDS Census]]</f>
        <v>0.38713318284424375</v>
      </c>
      <c r="S203" s="3">
        <v>5.0729999999999995</v>
      </c>
      <c r="T203" s="3">
        <v>4.2495555555555562</v>
      </c>
      <c r="U203" s="3">
        <v>0</v>
      </c>
      <c r="V203" s="3">
        <f>SUM(Table2[[#This Row],[Occupational Therapist Hours]:[OT Aide Hours]])/Table2[[#This Row],[MDS Census]]</f>
        <v>0.47349322799097066</v>
      </c>
      <c r="W203" s="3">
        <v>1.376222222222222</v>
      </c>
      <c r="X203" s="3">
        <v>5.1176666666666666</v>
      </c>
      <c r="Y203" s="3">
        <v>1.163888888888889</v>
      </c>
      <c r="Z203" s="3">
        <f>SUM(Table2[[#This Row],[Physical Therapist (PT) Hours]:[PT Aide Hours]])/Table2[[#This Row],[MDS Census]]</f>
        <v>0.38893905191873585</v>
      </c>
      <c r="AA203" s="3">
        <v>0</v>
      </c>
      <c r="AB203" s="3">
        <v>0</v>
      </c>
      <c r="AC203" s="3">
        <v>0</v>
      </c>
      <c r="AD203" s="3">
        <v>0</v>
      </c>
      <c r="AE203" s="3">
        <v>0</v>
      </c>
      <c r="AF203" s="3">
        <v>0</v>
      </c>
      <c r="AG203" s="3">
        <v>0</v>
      </c>
      <c r="AH203" s="1" t="s">
        <v>201</v>
      </c>
      <c r="AI203" s="17">
        <v>1</v>
      </c>
      <c r="AJ203" s="1"/>
    </row>
    <row r="204" spans="1:36" x14ac:dyDescent="0.2">
      <c r="A204" s="1" t="s">
        <v>208</v>
      </c>
      <c r="B204" s="1" t="s">
        <v>410</v>
      </c>
      <c r="C204" s="1" t="s">
        <v>515</v>
      </c>
      <c r="D204" s="1" t="s">
        <v>521</v>
      </c>
      <c r="E204" s="3">
        <v>77.722222222222229</v>
      </c>
      <c r="F204" s="3">
        <v>5.25</v>
      </c>
      <c r="G204" s="3">
        <v>0.31944444444444442</v>
      </c>
      <c r="H204" s="3">
        <v>0.39600000000000019</v>
      </c>
      <c r="I204" s="3">
        <v>1.8777777777777778</v>
      </c>
      <c r="J204" s="3">
        <v>0</v>
      </c>
      <c r="K204" s="3">
        <v>0</v>
      </c>
      <c r="L204" s="3">
        <v>4.5055555555555555</v>
      </c>
      <c r="M204" s="3">
        <v>10.541666666666666</v>
      </c>
      <c r="N204" s="3">
        <v>0</v>
      </c>
      <c r="O204" s="3">
        <f>SUM(Table2[[#This Row],[Qualified Social Work Staff Hours]:[Other Social Work Staff Hours]])/Table2[[#This Row],[MDS Census]]</f>
        <v>0.13563259471050748</v>
      </c>
      <c r="P204" s="3">
        <v>0</v>
      </c>
      <c r="Q204" s="3">
        <v>0</v>
      </c>
      <c r="R204" s="3">
        <f>SUM(Table2[[#This Row],[Qualified Activities Professional Hours]:[Other Activities Professional Hours]])/Table2[[#This Row],[MDS Census]]</f>
        <v>0</v>
      </c>
      <c r="S204" s="3">
        <v>4.6305555555555555</v>
      </c>
      <c r="T204" s="3">
        <v>8.8916666666666675</v>
      </c>
      <c r="U204" s="3">
        <v>0</v>
      </c>
      <c r="V204" s="3">
        <f>SUM(Table2[[#This Row],[Occupational Therapist Hours]:[OT Aide Hours]])/Table2[[#This Row],[MDS Census]]</f>
        <v>0.17398141529664043</v>
      </c>
      <c r="W204" s="3">
        <v>4.8138888888888891</v>
      </c>
      <c r="X204" s="3">
        <v>4.0111111111111111</v>
      </c>
      <c r="Y204" s="3">
        <v>0</v>
      </c>
      <c r="Z204" s="3">
        <f>SUM(Table2[[#This Row],[Physical Therapist (PT) Hours]:[PT Aide Hours]])/Table2[[#This Row],[MDS Census]]</f>
        <v>0.11354538956397425</v>
      </c>
      <c r="AA204" s="3">
        <v>0</v>
      </c>
      <c r="AB204" s="3">
        <v>10.775</v>
      </c>
      <c r="AC204" s="3">
        <v>0</v>
      </c>
      <c r="AD204" s="3">
        <v>0</v>
      </c>
      <c r="AE204" s="3">
        <v>0</v>
      </c>
      <c r="AF204" s="3">
        <v>0</v>
      </c>
      <c r="AG204" s="3">
        <v>0</v>
      </c>
      <c r="AH204" s="1" t="s">
        <v>202</v>
      </c>
      <c r="AI204" s="17">
        <v>1</v>
      </c>
      <c r="AJ204" s="1"/>
    </row>
    <row r="205" spans="1:36" x14ac:dyDescent="0.2">
      <c r="A205" s="1" t="s">
        <v>208</v>
      </c>
      <c r="B205" s="1" t="s">
        <v>411</v>
      </c>
      <c r="C205" s="1" t="s">
        <v>453</v>
      </c>
      <c r="D205" s="1" t="s">
        <v>518</v>
      </c>
      <c r="E205" s="3">
        <v>26.077777777777779</v>
      </c>
      <c r="F205" s="3">
        <v>9.8777777777777782</v>
      </c>
      <c r="G205" s="3">
        <v>0.21111111111111111</v>
      </c>
      <c r="H205" s="3">
        <v>0.16666666666666666</v>
      </c>
      <c r="I205" s="3">
        <v>0.71666666666666667</v>
      </c>
      <c r="J205" s="3">
        <v>0</v>
      </c>
      <c r="K205" s="3">
        <v>0</v>
      </c>
      <c r="L205" s="3">
        <v>6.3888888888888884E-2</v>
      </c>
      <c r="M205" s="3">
        <v>2.0138888888888888</v>
      </c>
      <c r="N205" s="3">
        <v>0</v>
      </c>
      <c r="O205" s="3">
        <f>SUM(Table2[[#This Row],[Qualified Social Work Staff Hours]:[Other Social Work Staff Hours]])/Table2[[#This Row],[MDS Census]]</f>
        <v>7.7226246271836385E-2</v>
      </c>
      <c r="P205" s="3">
        <v>9.7083333333333339</v>
      </c>
      <c r="Q205" s="3">
        <v>4.9944444444444445</v>
      </c>
      <c r="R205" s="3">
        <f>SUM(Table2[[#This Row],[Qualified Activities Professional Hours]:[Other Activities Professional Hours]])/Table2[[#This Row],[MDS Census]]</f>
        <v>0.56380485726459317</v>
      </c>
      <c r="S205" s="3">
        <v>2.6391111111111112</v>
      </c>
      <c r="T205" s="3">
        <v>0.24166666666666667</v>
      </c>
      <c r="U205" s="3">
        <v>0</v>
      </c>
      <c r="V205" s="3">
        <f>SUM(Table2[[#This Row],[Occupational Therapist Hours]:[OT Aide Hours]])/Table2[[#This Row],[MDS Census]]</f>
        <v>0.11046868342564976</v>
      </c>
      <c r="W205" s="3">
        <v>2.6980000000000004</v>
      </c>
      <c r="X205" s="3">
        <v>0</v>
      </c>
      <c r="Y205" s="3">
        <v>0</v>
      </c>
      <c r="Z205" s="3">
        <f>SUM(Table2[[#This Row],[Physical Therapist (PT) Hours]:[PT Aide Hours]])/Table2[[#This Row],[MDS Census]]</f>
        <v>0.10345973583297828</v>
      </c>
      <c r="AA205" s="3">
        <v>0</v>
      </c>
      <c r="AB205" s="3">
        <v>0</v>
      </c>
      <c r="AC205" s="3">
        <v>0</v>
      </c>
      <c r="AD205" s="3">
        <v>0</v>
      </c>
      <c r="AE205" s="3">
        <v>0</v>
      </c>
      <c r="AF205" s="3">
        <v>0</v>
      </c>
      <c r="AG205" s="3">
        <v>0</v>
      </c>
      <c r="AH205" s="1" t="s">
        <v>203</v>
      </c>
      <c r="AI205" s="17">
        <v>1</v>
      </c>
      <c r="AJ205" s="1"/>
    </row>
    <row r="206" spans="1:36" x14ac:dyDescent="0.2">
      <c r="A206" s="1" t="s">
        <v>208</v>
      </c>
      <c r="B206" s="1" t="s">
        <v>412</v>
      </c>
      <c r="C206" s="1" t="s">
        <v>420</v>
      </c>
      <c r="D206" s="1" t="s">
        <v>516</v>
      </c>
      <c r="E206" s="3">
        <v>14.811111111111112</v>
      </c>
      <c r="F206" s="3">
        <v>2.8444444444444446</v>
      </c>
      <c r="G206" s="3">
        <v>0.35</v>
      </c>
      <c r="H206" s="3">
        <v>0.13333333333333333</v>
      </c>
      <c r="I206" s="3">
        <v>3.6194444444444445</v>
      </c>
      <c r="J206" s="3">
        <v>0</v>
      </c>
      <c r="K206" s="3">
        <v>0</v>
      </c>
      <c r="L206" s="3">
        <v>1.0771111111111109</v>
      </c>
      <c r="M206" s="3">
        <v>5.6888888888888891</v>
      </c>
      <c r="N206" s="3">
        <v>0</v>
      </c>
      <c r="O206" s="3">
        <f>SUM(Table2[[#This Row],[Qualified Social Work Staff Hours]:[Other Social Work Staff Hours]])/Table2[[#This Row],[MDS Census]]</f>
        <v>0.38409602400600151</v>
      </c>
      <c r="P206" s="3">
        <v>0</v>
      </c>
      <c r="Q206" s="3">
        <v>5.4777777777777779</v>
      </c>
      <c r="R206" s="3">
        <f>SUM(Table2[[#This Row],[Qualified Activities Professional Hours]:[Other Activities Professional Hours]])/Table2[[#This Row],[MDS Census]]</f>
        <v>0.3698424606151538</v>
      </c>
      <c r="S206" s="3">
        <v>8.0822222222222209</v>
      </c>
      <c r="T206" s="3">
        <v>0</v>
      </c>
      <c r="U206" s="3">
        <v>0</v>
      </c>
      <c r="V206" s="3">
        <f>SUM(Table2[[#This Row],[Occupational Therapist Hours]:[OT Aide Hours]])/Table2[[#This Row],[MDS Census]]</f>
        <v>0.54568642160540126</v>
      </c>
      <c r="W206" s="3">
        <v>4.2497777777777763</v>
      </c>
      <c r="X206" s="3">
        <v>2.8660000000000001</v>
      </c>
      <c r="Y206" s="3">
        <v>0</v>
      </c>
      <c r="Z206" s="3">
        <f>SUM(Table2[[#This Row],[Physical Therapist (PT) Hours]:[PT Aide Hours]])/Table2[[#This Row],[MDS Census]]</f>
        <v>0.48043510877719414</v>
      </c>
      <c r="AA206" s="3">
        <v>0</v>
      </c>
      <c r="AB206" s="3">
        <v>0</v>
      </c>
      <c r="AC206" s="3">
        <v>0</v>
      </c>
      <c r="AD206" s="3">
        <v>0</v>
      </c>
      <c r="AE206" s="3">
        <v>0</v>
      </c>
      <c r="AF206" s="3">
        <v>0</v>
      </c>
      <c r="AG206" s="3">
        <v>0</v>
      </c>
      <c r="AH206" s="1" t="s">
        <v>204</v>
      </c>
      <c r="AI206" s="17">
        <v>1</v>
      </c>
      <c r="AJ206" s="1"/>
    </row>
    <row r="207" spans="1:36" x14ac:dyDescent="0.2">
      <c r="A207" s="1" t="s">
        <v>208</v>
      </c>
      <c r="B207" s="1" t="s">
        <v>413</v>
      </c>
      <c r="C207" s="1" t="s">
        <v>472</v>
      </c>
      <c r="D207" s="1" t="s">
        <v>518</v>
      </c>
      <c r="E207" s="3">
        <v>22.966666666666665</v>
      </c>
      <c r="F207" s="3">
        <v>5</v>
      </c>
      <c r="G207" s="3">
        <v>0.41111111111111109</v>
      </c>
      <c r="H207" s="3">
        <v>0.18333333333333332</v>
      </c>
      <c r="I207" s="3">
        <v>1.8944444444444444</v>
      </c>
      <c r="J207" s="3">
        <v>0</v>
      </c>
      <c r="K207" s="3">
        <v>0</v>
      </c>
      <c r="L207" s="3">
        <v>0</v>
      </c>
      <c r="M207" s="3">
        <v>0</v>
      </c>
      <c r="N207" s="3">
        <v>0</v>
      </c>
      <c r="O207" s="3">
        <f>SUM(Table2[[#This Row],[Qualified Social Work Staff Hours]:[Other Social Work Staff Hours]])/Table2[[#This Row],[MDS Census]]</f>
        <v>0</v>
      </c>
      <c r="P207" s="3">
        <v>0</v>
      </c>
      <c r="Q207" s="3">
        <v>4.9873333333333338</v>
      </c>
      <c r="R207" s="3">
        <f>SUM(Table2[[#This Row],[Qualified Activities Professional Hours]:[Other Activities Professional Hours]])/Table2[[#This Row],[MDS Census]]</f>
        <v>0.21715529753265606</v>
      </c>
      <c r="S207" s="3">
        <v>0</v>
      </c>
      <c r="T207" s="3">
        <v>0</v>
      </c>
      <c r="U207" s="3">
        <v>0</v>
      </c>
      <c r="V207" s="3">
        <f>SUM(Table2[[#This Row],[Occupational Therapist Hours]:[OT Aide Hours]])/Table2[[#This Row],[MDS Census]]</f>
        <v>0</v>
      </c>
      <c r="W207" s="3">
        <v>0</v>
      </c>
      <c r="X207" s="3">
        <v>0</v>
      </c>
      <c r="Y207" s="3">
        <v>0</v>
      </c>
      <c r="Z207" s="3">
        <f>SUM(Table2[[#This Row],[Physical Therapist (PT) Hours]:[PT Aide Hours]])/Table2[[#This Row],[MDS Census]]</f>
        <v>0</v>
      </c>
      <c r="AA207" s="3">
        <v>0</v>
      </c>
      <c r="AB207" s="3">
        <v>0</v>
      </c>
      <c r="AC207" s="3">
        <v>0</v>
      </c>
      <c r="AD207" s="3">
        <v>0</v>
      </c>
      <c r="AE207" s="3">
        <v>0</v>
      </c>
      <c r="AF207" s="3">
        <v>0</v>
      </c>
      <c r="AG207" s="3">
        <v>0</v>
      </c>
      <c r="AH207" s="1" t="s">
        <v>205</v>
      </c>
      <c r="AI207" s="17">
        <v>1</v>
      </c>
      <c r="AJ207" s="1"/>
    </row>
    <row r="208" spans="1:36" x14ac:dyDescent="0.2">
      <c r="A208" s="1" t="s">
        <v>208</v>
      </c>
      <c r="B208" s="1" t="s">
        <v>414</v>
      </c>
      <c r="C208" s="1" t="s">
        <v>461</v>
      </c>
      <c r="D208" s="1" t="s">
        <v>517</v>
      </c>
      <c r="E208" s="3">
        <v>77.433333333333337</v>
      </c>
      <c r="F208" s="3">
        <v>6.2888888888888888</v>
      </c>
      <c r="G208" s="3">
        <v>0.26277777777777778</v>
      </c>
      <c r="H208" s="3">
        <v>0.27600000000000002</v>
      </c>
      <c r="I208" s="3">
        <v>0</v>
      </c>
      <c r="J208" s="3">
        <v>0</v>
      </c>
      <c r="K208" s="3">
        <v>0</v>
      </c>
      <c r="L208" s="3">
        <v>1.1148888888888886</v>
      </c>
      <c r="M208" s="3">
        <v>11.205555555555556</v>
      </c>
      <c r="N208" s="3">
        <v>0</v>
      </c>
      <c r="O208" s="3">
        <f>SUM(Table2[[#This Row],[Qualified Social Work Staff Hours]:[Other Social Work Staff Hours]])/Table2[[#This Row],[MDS Census]]</f>
        <v>0.14471229731668819</v>
      </c>
      <c r="P208" s="3">
        <v>21.718666666666667</v>
      </c>
      <c r="Q208" s="3">
        <v>9.5111111111111111</v>
      </c>
      <c r="R208" s="3">
        <f>SUM(Table2[[#This Row],[Qualified Activities Professional Hours]:[Other Activities Professional Hours]])/Table2[[#This Row],[MDS Census]]</f>
        <v>0.40331180944181372</v>
      </c>
      <c r="S208" s="3">
        <v>1.139</v>
      </c>
      <c r="T208" s="3">
        <v>5.2960000000000003</v>
      </c>
      <c r="U208" s="3">
        <v>0</v>
      </c>
      <c r="V208" s="3">
        <f>SUM(Table2[[#This Row],[Occupational Therapist Hours]:[OT Aide Hours]])/Table2[[#This Row],[MDS Census]]</f>
        <v>8.3103745157124417E-2</v>
      </c>
      <c r="W208" s="3">
        <v>1.6216666666666666</v>
      </c>
      <c r="X208" s="3">
        <v>1.7887777777777782</v>
      </c>
      <c r="Y208" s="3">
        <v>0</v>
      </c>
      <c r="Z208" s="3">
        <f>SUM(Table2[[#This Row],[Physical Therapist (PT) Hours]:[PT Aide Hours]])/Table2[[#This Row],[MDS Census]]</f>
        <v>4.40436217534797E-2</v>
      </c>
      <c r="AA208" s="3">
        <v>0</v>
      </c>
      <c r="AB208" s="3">
        <v>0</v>
      </c>
      <c r="AC208" s="3">
        <v>0</v>
      </c>
      <c r="AD208" s="3">
        <v>0</v>
      </c>
      <c r="AE208" s="3">
        <v>0</v>
      </c>
      <c r="AF208" s="3">
        <v>0</v>
      </c>
      <c r="AG208" s="3">
        <v>0</v>
      </c>
      <c r="AH208" s="1" t="s">
        <v>206</v>
      </c>
      <c r="AI208" s="17">
        <v>1</v>
      </c>
      <c r="AJ208" s="1"/>
    </row>
    <row r="209" spans="1:36" x14ac:dyDescent="0.2">
      <c r="A209" s="1" t="s">
        <v>208</v>
      </c>
      <c r="B209" s="1" t="s">
        <v>415</v>
      </c>
      <c r="C209" s="1" t="s">
        <v>461</v>
      </c>
      <c r="D209" s="1" t="s">
        <v>517</v>
      </c>
      <c r="E209" s="3">
        <v>81.211111111111109</v>
      </c>
      <c r="F209" s="3">
        <v>4.7555555555555555</v>
      </c>
      <c r="G209" s="3">
        <v>0.34444444444444444</v>
      </c>
      <c r="H209" s="3">
        <v>7.6877777777777805</v>
      </c>
      <c r="I209" s="3">
        <v>4.2388888888888889</v>
      </c>
      <c r="J209" s="3">
        <v>0</v>
      </c>
      <c r="K209" s="3">
        <v>0</v>
      </c>
      <c r="L209" s="3">
        <v>3.0700000000000003</v>
      </c>
      <c r="M209" s="3">
        <v>5.7055555555555557</v>
      </c>
      <c r="N209" s="3">
        <v>0</v>
      </c>
      <c r="O209" s="3">
        <f>SUM(Table2[[#This Row],[Qualified Social Work Staff Hours]:[Other Social Work Staff Hours]])/Table2[[#This Row],[MDS Census]]</f>
        <v>7.025584895334519E-2</v>
      </c>
      <c r="P209" s="3">
        <v>0</v>
      </c>
      <c r="Q209" s="3">
        <v>0</v>
      </c>
      <c r="R209" s="3">
        <f>SUM(Table2[[#This Row],[Qualified Activities Professional Hours]:[Other Activities Professional Hours]])/Table2[[#This Row],[MDS Census]]</f>
        <v>0</v>
      </c>
      <c r="S209" s="3">
        <v>1.9933333333333336</v>
      </c>
      <c r="T209" s="3">
        <v>0</v>
      </c>
      <c r="U209" s="3">
        <v>0</v>
      </c>
      <c r="V209" s="3">
        <f>SUM(Table2[[#This Row],[Occupational Therapist Hours]:[OT Aide Hours]])/Table2[[#This Row],[MDS Census]]</f>
        <v>2.4545081406485161E-2</v>
      </c>
      <c r="W209" s="3">
        <v>6.4399999999999986</v>
      </c>
      <c r="X209" s="3">
        <v>0</v>
      </c>
      <c r="Y209" s="3">
        <v>4.2277777777777779</v>
      </c>
      <c r="Z209" s="3">
        <f>SUM(Table2[[#This Row],[Physical Therapist (PT) Hours]:[PT Aide Hours]])/Table2[[#This Row],[MDS Census]]</f>
        <v>0.13135859898754956</v>
      </c>
      <c r="AA209" s="3">
        <v>0</v>
      </c>
      <c r="AB209" s="3">
        <v>13.168888888888887</v>
      </c>
      <c r="AC209" s="3">
        <v>0</v>
      </c>
      <c r="AD209" s="3">
        <v>0</v>
      </c>
      <c r="AE209" s="3">
        <v>0</v>
      </c>
      <c r="AF209" s="3">
        <v>14.023333333333332</v>
      </c>
      <c r="AG209" s="3">
        <v>0</v>
      </c>
      <c r="AH209" s="1" t="s">
        <v>207</v>
      </c>
      <c r="AI209" s="17">
        <v>1</v>
      </c>
      <c r="AJ209" s="1"/>
    </row>
  </sheetData>
  <pageMargins left="0.7" right="0.7" top="0.75" bottom="0.75" header="0.3" footer="0.3"/>
  <pageSetup orientation="portrait" horizontalDpi="1200" verticalDpi="1200" r:id="rId1"/>
  <ignoredErrors>
    <ignoredError sqref="AH2:AH20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524</v>
      </c>
      <c r="C2" s="15" t="s">
        <v>603</v>
      </c>
      <c r="D2" s="16"/>
      <c r="F2" s="2" t="s">
        <v>623</v>
      </c>
      <c r="G2" s="2" t="s">
        <v>639</v>
      </c>
      <c r="H2" s="25" t="s">
        <v>636</v>
      </c>
      <c r="I2" s="25" t="s">
        <v>540</v>
      </c>
    </row>
    <row r="3" spans="2:15" ht="15" customHeight="1" x14ac:dyDescent="0.2">
      <c r="B3" s="8" t="s">
        <v>610</v>
      </c>
      <c r="C3" s="7">
        <f>AVERAGE(Nurse!E:E)</f>
        <v>85.687126068376017</v>
      </c>
      <c r="D3" s="7"/>
      <c r="F3" s="28" t="s">
        <v>616</v>
      </c>
      <c r="G3" s="21">
        <f>SUM(Table3[Total Hours Nurse Staffing])</f>
        <v>68882.976444444444</v>
      </c>
      <c r="H3" s="24" t="s">
        <v>609</v>
      </c>
      <c r="I3" s="22">
        <f>Table30[[#This Row],[State Total]]/C7</f>
        <v>3.8648531136245916</v>
      </c>
    </row>
    <row r="4" spans="2:15" ht="15" customHeight="1" x14ac:dyDescent="0.2">
      <c r="B4" s="9" t="s">
        <v>551</v>
      </c>
      <c r="C4" s="7">
        <f>SUM(Nurse!J:J)/SUM(Nurse!E:E)</f>
        <v>3.8648531136245916</v>
      </c>
      <c r="D4" s="7"/>
      <c r="F4" s="12" t="s">
        <v>643</v>
      </c>
      <c r="G4" s="21">
        <f>SUM(Table3[Total Direct Care Staff Hours])</f>
        <v>63095.926444444471</v>
      </c>
      <c r="H4" s="24">
        <f>Table30[[#This Row],[State Total]]/G3</f>
        <v>0.91598722501970642</v>
      </c>
      <c r="I4" s="22">
        <f>Table30[[#This Row],[State Total]]/C7</f>
        <v>3.5401560786577617</v>
      </c>
    </row>
    <row r="5" spans="2:15" ht="15" customHeight="1" thickBot="1" x14ac:dyDescent="0.25">
      <c r="B5" s="10" t="s">
        <v>678</v>
      </c>
      <c r="C5" s="11">
        <f>SUM(Nurse!L:L)/SUM(Nurse!E:E)</f>
        <v>0.73854592992918655</v>
      </c>
      <c r="D5" s="14"/>
      <c r="F5" s="28" t="s">
        <v>601</v>
      </c>
      <c r="G5" s="21">
        <f>SUM(Table3[Total RN Hours (w/ Admin, DON)])</f>
        <v>13163.046666666669</v>
      </c>
      <c r="H5" s="24">
        <f>Table30[[#This Row],[State Total]]/G3</f>
        <v>0.19109288457189333</v>
      </c>
      <c r="I5" s="22">
        <f>Table30[[#This Row],[State Total]]/C7</f>
        <v>0.73854592992918655</v>
      </c>
      <c r="J5" s="20"/>
      <c r="K5" s="20"/>
      <c r="L5" s="20"/>
      <c r="M5" s="20"/>
      <c r="N5" s="20"/>
      <c r="O5" s="20"/>
    </row>
    <row r="6" spans="2:15" ht="15" customHeight="1" x14ac:dyDescent="0.2">
      <c r="B6" s="18" t="s">
        <v>604</v>
      </c>
      <c r="C6" s="19">
        <f>COUNTA(Nurse!A:A)-1</f>
        <v>208</v>
      </c>
      <c r="D6" s="1"/>
      <c r="F6" s="27" t="s">
        <v>617</v>
      </c>
      <c r="G6" s="21">
        <f>SUM(Table3[RN Hours (excl. Admin, DON)])</f>
        <v>8009.4796666666671</v>
      </c>
      <c r="H6" s="24">
        <f>Table30[[#This Row],[State Total]]/G3</f>
        <v>0.11627661985725136</v>
      </c>
      <c r="I6" s="22">
        <f>Table30[[#This Row],[State Total]]/C7</f>
        <v>0.44939205629704099</v>
      </c>
      <c r="J6" s="20"/>
      <c r="K6" s="20"/>
      <c r="L6" s="20"/>
      <c r="M6" s="20"/>
      <c r="N6" s="20"/>
      <c r="O6" s="20"/>
    </row>
    <row r="7" spans="2:15" ht="15" customHeight="1" x14ac:dyDescent="0.2">
      <c r="B7" s="18" t="s">
        <v>605</v>
      </c>
      <c r="C7" s="19">
        <f>SUM(Nurse!E:E)</f>
        <v>17822.922222222212</v>
      </c>
      <c r="D7" s="1"/>
      <c r="F7" s="27" t="s">
        <v>618</v>
      </c>
      <c r="G7" s="21">
        <f>SUM(Table3[RN Admin Hours])</f>
        <v>4105.5936666666639</v>
      </c>
      <c r="H7" s="24">
        <f>Table30[[#This Row],[State Total]]/G3</f>
        <v>5.9602442847078635E-2</v>
      </c>
      <c r="I7" s="22">
        <f>Table30[[#This Row],[State Total]]/C7</f>
        <v>0.23035468681716365</v>
      </c>
      <c r="J7" s="20"/>
      <c r="K7" s="20"/>
      <c r="L7" s="20"/>
      <c r="M7" s="20"/>
      <c r="N7" s="20"/>
      <c r="O7" s="20"/>
    </row>
    <row r="8" spans="2:15" ht="15" customHeight="1" x14ac:dyDescent="0.2">
      <c r="F8" s="27" t="s">
        <v>619</v>
      </c>
      <c r="G8" s="21">
        <f>SUM(Table3[RN DON Hours])</f>
        <v>1047.9733333333331</v>
      </c>
      <c r="H8" s="24">
        <f>Table30[[#This Row],[State Total]]/G3</f>
        <v>1.5213821867563249E-2</v>
      </c>
      <c r="I8" s="22">
        <f>Table30[[#This Row],[State Total]]/C7</f>
        <v>5.8799186814981724E-2</v>
      </c>
      <c r="J8" s="20"/>
      <c r="K8" s="20"/>
      <c r="L8" s="20"/>
      <c r="M8" s="20"/>
      <c r="N8" s="20"/>
      <c r="O8" s="20"/>
    </row>
    <row r="9" spans="2:15" ht="15" customHeight="1" x14ac:dyDescent="0.2">
      <c r="F9" s="12" t="s">
        <v>620</v>
      </c>
      <c r="G9" s="21">
        <f>SUM(Table3[Total LPN Hours (w/ Admin)])</f>
        <v>15681.665333333338</v>
      </c>
      <c r="H9" s="24">
        <f>Table30[[#This Row],[State Total]]/G3</f>
        <v>0.22765661623203706</v>
      </c>
      <c r="I9" s="22">
        <f>Table30[[#This Row],[State Total]]/C7</f>
        <v>0.87985938208162717</v>
      </c>
      <c r="J9" s="20"/>
      <c r="K9" s="20"/>
      <c r="L9" s="20"/>
      <c r="M9" s="20"/>
      <c r="N9" s="20"/>
      <c r="O9" s="20"/>
    </row>
    <row r="10" spans="2:15" ht="15" customHeight="1" x14ac:dyDescent="0.2">
      <c r="F10" s="27" t="s">
        <v>624</v>
      </c>
      <c r="G10" s="21">
        <f>SUM(Table3[LPN Hours (excl. Admin)])</f>
        <v>15048.182333333334</v>
      </c>
      <c r="H10" s="24">
        <f>Table30[[#This Row],[State Total]]/G3</f>
        <v>0.21846010596638499</v>
      </c>
      <c r="I10" s="22">
        <f>Table30[[#This Row],[State Total]]/C7</f>
        <v>0.84431622074694124</v>
      </c>
      <c r="J10" s="20"/>
      <c r="K10" s="20"/>
      <c r="L10" s="20"/>
      <c r="M10" s="20"/>
      <c r="N10" s="20"/>
      <c r="O10" s="20"/>
    </row>
    <row r="11" spans="2:15" ht="15" customHeight="1" x14ac:dyDescent="0.2">
      <c r="F11" s="27" t="s">
        <v>621</v>
      </c>
      <c r="G11" s="21">
        <f>SUM(Table3[LPN Admin Hours])</f>
        <v>633.48299999999972</v>
      </c>
      <c r="H11" s="24">
        <f>Table30[[#This Row],[State Total]]/G3</f>
        <v>9.196510265652021E-3</v>
      </c>
      <c r="I11" s="22">
        <f>Table30[[#This Row],[State Total]]/C7</f>
        <v>3.5543161334685734E-2</v>
      </c>
      <c r="J11" s="20"/>
      <c r="K11" s="20"/>
      <c r="L11" s="20"/>
      <c r="M11" s="20"/>
      <c r="N11" s="20"/>
      <c r="O11" s="20"/>
    </row>
    <row r="12" spans="2:15" ht="15" customHeight="1" x14ac:dyDescent="0.2">
      <c r="F12" s="12" t="s">
        <v>625</v>
      </c>
      <c r="G12" s="21">
        <f>SUM(Table3[Total CNA, NA TR, Med Aide/Tech Hours])</f>
        <v>40038.264444444423</v>
      </c>
      <c r="H12" s="24">
        <f>Table30[[#This Row],[State Total]]/G3</f>
        <v>0.58125049919606941</v>
      </c>
      <c r="I12" s="22">
        <f>Table30[[#This Row],[State Total]]/C7</f>
        <v>2.246447801613777</v>
      </c>
      <c r="J12" s="20"/>
      <c r="K12" s="20"/>
      <c r="L12" s="20"/>
      <c r="M12" s="20"/>
      <c r="N12" s="20"/>
      <c r="O12" s="20"/>
    </row>
    <row r="13" spans="2:15" ht="15" customHeight="1" x14ac:dyDescent="0.2">
      <c r="F13" s="27" t="s">
        <v>539</v>
      </c>
      <c r="G13" s="21">
        <f>SUM(Table3[CNA Hours])</f>
        <v>39807.328222222211</v>
      </c>
      <c r="H13" s="24">
        <f>Table30[[#This Row],[State Total]]/G3</f>
        <v>0.57789791145752323</v>
      </c>
      <c r="I13" s="22">
        <f>Table30[[#This Row],[State Total]]/C7</f>
        <v>2.2334905424537572</v>
      </c>
      <c r="J13" s="20"/>
      <c r="K13" s="20"/>
      <c r="L13" s="20"/>
      <c r="M13" s="20"/>
      <c r="N13" s="20"/>
      <c r="O13" s="20"/>
    </row>
    <row r="14" spans="2:15" ht="15" customHeight="1" x14ac:dyDescent="0.2">
      <c r="F14" s="27" t="s">
        <v>606</v>
      </c>
      <c r="G14" s="21">
        <f>SUM(Table3[NA TR Hours])</f>
        <v>182.67566666666673</v>
      </c>
      <c r="H14" s="24">
        <f>Table30[[#This Row],[State Total]]/G3</f>
        <v>2.6519711559502435E-3</v>
      </c>
      <c r="I14" s="22">
        <f>Table30[[#This Row],[State Total]]/C7</f>
        <v>1.0249478979316906E-2</v>
      </c>
    </row>
    <row r="15" spans="2:15" ht="15" customHeight="1" x14ac:dyDescent="0.2">
      <c r="F15" s="29" t="s">
        <v>598</v>
      </c>
      <c r="G15" s="23">
        <f>SUM(Table3[Med Aide/Tech Hours])</f>
        <v>48.260555555555534</v>
      </c>
      <c r="H15" s="24">
        <f>Table30[[#This Row],[State Total]]/G3</f>
        <v>7.0061658259611755E-4</v>
      </c>
      <c r="I15" s="22">
        <f>Table30[[#This Row],[State Total]]/C7</f>
        <v>2.707780180703626E-3</v>
      </c>
    </row>
    <row r="16" spans="2:15" ht="15" customHeight="1" x14ac:dyDescent="0.2"/>
    <row r="17" spans="6:7" ht="15" customHeight="1" x14ac:dyDescent="0.2"/>
    <row r="18" spans="6:7" ht="15" customHeight="1" x14ac:dyDescent="0.2">
      <c r="F18" s="2" t="s">
        <v>634</v>
      </c>
      <c r="G18" s="2" t="s">
        <v>639</v>
      </c>
    </row>
    <row r="19" spans="6:7" ht="15" customHeight="1" x14ac:dyDescent="0.2">
      <c r="F19" s="2" t="s">
        <v>626</v>
      </c>
      <c r="G19" s="12">
        <f>SUM(Table3[RN Hours Contract])</f>
        <v>283.25244444444439</v>
      </c>
    </row>
    <row r="20" spans="6:7" ht="15" customHeight="1" x14ac:dyDescent="0.2">
      <c r="F20" s="2" t="s">
        <v>627</v>
      </c>
      <c r="G20" s="12">
        <f>SUM(Table3[RN Admin Hours Contract])</f>
        <v>78.895777777777795</v>
      </c>
    </row>
    <row r="21" spans="6:7" ht="15" customHeight="1" x14ac:dyDescent="0.2">
      <c r="F21" s="2" t="s">
        <v>628</v>
      </c>
      <c r="G21" s="12">
        <f>SUM(Table3[RN DON Hours Contract])</f>
        <v>2.6666666666666665</v>
      </c>
    </row>
    <row r="22" spans="6:7" ht="15" customHeight="1" x14ac:dyDescent="0.2">
      <c r="F22" s="2" t="s">
        <v>629</v>
      </c>
      <c r="G22" s="12">
        <f>SUM(Table3[LPN Hours Contract])</f>
        <v>385.9223333333332</v>
      </c>
    </row>
    <row r="23" spans="6:7" ht="15" customHeight="1" x14ac:dyDescent="0.2">
      <c r="F23" s="2" t="s">
        <v>630</v>
      </c>
      <c r="G23" s="12">
        <f>SUM(Table3[LPN Admin Hours Contract])</f>
        <v>5.9861111111111107</v>
      </c>
    </row>
    <row r="24" spans="6:7" ht="15" customHeight="1" x14ac:dyDescent="0.2">
      <c r="F24" s="2" t="s">
        <v>631</v>
      </c>
      <c r="G24" s="12">
        <f>SUM(Table3[CNA Hours Contract])</f>
        <v>781.24033333333318</v>
      </c>
    </row>
    <row r="25" spans="6:7" ht="15" customHeight="1" x14ac:dyDescent="0.2">
      <c r="F25" s="2" t="s">
        <v>632</v>
      </c>
      <c r="G25" s="12">
        <f>SUM(Table3[NA TR Hours Contract])</f>
        <v>0.1</v>
      </c>
    </row>
    <row r="26" spans="6:7" ht="15" customHeight="1" x14ac:dyDescent="0.2">
      <c r="F26" s="2" t="s">
        <v>633</v>
      </c>
      <c r="G26" s="12">
        <f>SUM(Table3[Med Aide Hours Contract])</f>
        <v>0</v>
      </c>
    </row>
    <row r="27" spans="6:7" ht="15" customHeight="1" x14ac:dyDescent="0.2">
      <c r="F27" s="2" t="s">
        <v>622</v>
      </c>
      <c r="G27" s="12">
        <f>SUM(G19:G26)</f>
        <v>1538.0636666666662</v>
      </c>
    </row>
    <row r="28" spans="6:7" ht="15" customHeight="1" x14ac:dyDescent="0.2">
      <c r="F28" s="2" t="s">
        <v>637</v>
      </c>
      <c r="G28" s="12">
        <f>G3-G27</f>
        <v>67344.912777777776</v>
      </c>
    </row>
    <row r="29" spans="6:7" ht="15" customHeight="1" x14ac:dyDescent="0.2">
      <c r="F29" s="2" t="s">
        <v>638</v>
      </c>
      <c r="G29" s="26">
        <f>G27/G3</f>
        <v>2.2328647019298688E-2</v>
      </c>
    </row>
    <row r="30" spans="6:7" ht="15" customHeight="1" x14ac:dyDescent="0.2"/>
    <row r="31" spans="6:7" ht="15" customHeight="1" x14ac:dyDescent="0.2">
      <c r="G31" s="12"/>
    </row>
    <row r="32" spans="6:7" ht="15" customHeight="1" x14ac:dyDescent="0.2"/>
    <row r="33" spans="6:7" ht="15" customHeight="1" x14ac:dyDescent="0.2">
      <c r="F33" s="2" t="s">
        <v>623</v>
      </c>
      <c r="G33" s="25" t="s">
        <v>540</v>
      </c>
    </row>
    <row r="34" spans="6:7" ht="15" customHeight="1" x14ac:dyDescent="0.2">
      <c r="F34" s="28" t="s">
        <v>602</v>
      </c>
      <c r="G34" s="22">
        <f>I3</f>
        <v>3.8648531136245916</v>
      </c>
    </row>
    <row r="35" spans="6:7" ht="15" customHeight="1" x14ac:dyDescent="0.2">
      <c r="F35" s="12" t="s">
        <v>635</v>
      </c>
      <c r="G35" s="22">
        <f>I5</f>
        <v>0.73854592992918655</v>
      </c>
    </row>
    <row r="36" spans="6:7" ht="15" customHeight="1" x14ac:dyDescent="0.2">
      <c r="F36" s="12" t="s">
        <v>541</v>
      </c>
      <c r="G36" s="22">
        <f>I9</f>
        <v>0.87985938208162717</v>
      </c>
    </row>
    <row r="37" spans="6:7" ht="15" customHeight="1" x14ac:dyDescent="0.2">
      <c r="F37" s="12" t="s">
        <v>641</v>
      </c>
      <c r="G37" s="22">
        <f>I12</f>
        <v>2.246447801613777</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34DF7-AA98-44E8-BC4B-4AE298D512CD}">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644</v>
      </c>
      <c r="D2" s="31"/>
    </row>
    <row r="3" spans="2:4" x14ac:dyDescent="0.2">
      <c r="C3" s="32" t="s">
        <v>539</v>
      </c>
      <c r="D3" s="33" t="s">
        <v>645</v>
      </c>
    </row>
    <row r="4" spans="2:4" x14ac:dyDescent="0.2">
      <c r="C4" s="34" t="s">
        <v>540</v>
      </c>
      <c r="D4" s="35" t="s">
        <v>646</v>
      </c>
    </row>
    <row r="5" spans="2:4" x14ac:dyDescent="0.2">
      <c r="C5" s="34" t="s">
        <v>541</v>
      </c>
      <c r="D5" s="35" t="s">
        <v>647</v>
      </c>
    </row>
    <row r="6" spans="2:4" ht="15.75" customHeight="1" x14ac:dyDescent="0.2">
      <c r="C6" s="34" t="s">
        <v>598</v>
      </c>
      <c r="D6" s="35" t="s">
        <v>648</v>
      </c>
    </row>
    <row r="7" spans="2:4" ht="15.5" customHeight="1" x14ac:dyDescent="0.2">
      <c r="C7" s="34" t="s">
        <v>606</v>
      </c>
      <c r="D7" s="35" t="s">
        <v>649</v>
      </c>
    </row>
    <row r="8" spans="2:4" x14ac:dyDescent="0.2">
      <c r="C8" s="34" t="s">
        <v>650</v>
      </c>
      <c r="D8" s="35" t="s">
        <v>651</v>
      </c>
    </row>
    <row r="9" spans="2:4" x14ac:dyDescent="0.2">
      <c r="C9" s="36" t="s">
        <v>652</v>
      </c>
      <c r="D9" s="34" t="s">
        <v>653</v>
      </c>
    </row>
    <row r="10" spans="2:4" x14ac:dyDescent="0.2">
      <c r="B10" s="37"/>
      <c r="C10" s="34" t="s">
        <v>654</v>
      </c>
      <c r="D10" s="35" t="s">
        <v>655</v>
      </c>
    </row>
    <row r="11" spans="2:4" x14ac:dyDescent="0.2">
      <c r="C11" s="34" t="s">
        <v>656</v>
      </c>
      <c r="D11" s="35" t="s">
        <v>657</v>
      </c>
    </row>
    <row r="12" spans="2:4" x14ac:dyDescent="0.2">
      <c r="C12" s="34" t="s">
        <v>658</v>
      </c>
      <c r="D12" s="35" t="s">
        <v>659</v>
      </c>
    </row>
    <row r="13" spans="2:4" x14ac:dyDescent="0.2">
      <c r="C13" s="34" t="s">
        <v>654</v>
      </c>
      <c r="D13" s="35" t="s">
        <v>655</v>
      </c>
    </row>
    <row r="14" spans="2:4" x14ac:dyDescent="0.2">
      <c r="C14" s="34" t="s">
        <v>656</v>
      </c>
      <c r="D14" s="35" t="s">
        <v>660</v>
      </c>
    </row>
    <row r="15" spans="2:4" x14ac:dyDescent="0.2">
      <c r="C15" s="38" t="s">
        <v>658</v>
      </c>
      <c r="D15" s="39" t="s">
        <v>659</v>
      </c>
    </row>
    <row r="17" spans="3:4" ht="24" x14ac:dyDescent="0.3">
      <c r="C17" s="30" t="s">
        <v>661</v>
      </c>
      <c r="D17" s="31"/>
    </row>
    <row r="18" spans="3:4" x14ac:dyDescent="0.2">
      <c r="C18" s="34" t="s">
        <v>540</v>
      </c>
      <c r="D18" s="35" t="s">
        <v>662</v>
      </c>
    </row>
    <row r="19" spans="3:4" x14ac:dyDescent="0.2">
      <c r="C19" s="34" t="s">
        <v>602</v>
      </c>
      <c r="D19" s="35" t="s">
        <v>663</v>
      </c>
    </row>
    <row r="20" spans="3:4" x14ac:dyDescent="0.2">
      <c r="C20" s="36" t="s">
        <v>664</v>
      </c>
      <c r="D20" s="34" t="s">
        <v>665</v>
      </c>
    </row>
    <row r="21" spans="3:4" x14ac:dyDescent="0.2">
      <c r="C21" s="34" t="s">
        <v>666</v>
      </c>
      <c r="D21" s="35" t="s">
        <v>667</v>
      </c>
    </row>
    <row r="22" spans="3:4" x14ac:dyDescent="0.2">
      <c r="C22" s="34" t="s">
        <v>668</v>
      </c>
      <c r="D22" s="35" t="s">
        <v>669</v>
      </c>
    </row>
    <row r="23" spans="3:4" x14ac:dyDescent="0.2">
      <c r="C23" s="34" t="s">
        <v>670</v>
      </c>
      <c r="D23" s="35" t="s">
        <v>671</v>
      </c>
    </row>
    <row r="24" spans="3:4" x14ac:dyDescent="0.2">
      <c r="C24" s="34" t="s">
        <v>672</v>
      </c>
      <c r="D24" s="35" t="s">
        <v>673</v>
      </c>
    </row>
    <row r="25" spans="3:4" x14ac:dyDescent="0.2">
      <c r="C25" s="34" t="s">
        <v>601</v>
      </c>
      <c r="D25" s="35" t="s">
        <v>674</v>
      </c>
    </row>
    <row r="26" spans="3:4" x14ac:dyDescent="0.2">
      <c r="C26" s="34" t="s">
        <v>668</v>
      </c>
      <c r="D26" s="35" t="s">
        <v>669</v>
      </c>
    </row>
    <row r="27" spans="3:4" x14ac:dyDescent="0.2">
      <c r="C27" s="34" t="s">
        <v>670</v>
      </c>
      <c r="D27" s="35" t="s">
        <v>671</v>
      </c>
    </row>
    <row r="28" spans="3:4" x14ac:dyDescent="0.2">
      <c r="C28" s="38" t="s">
        <v>672</v>
      </c>
      <c r="D28" s="39" t="s">
        <v>673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1 6 " ? > < D a t a M a s h u p   s q m i d = " 2 2 7 a d c 4 6 - e 6 7 d - 4 4 3 9 - 9 9 f 0 - 5 f b e 7 0 9 a f 9 5 c "   x m l n s = " h t t p : / / s c h e m a s . m i c r o s o f t . c o m / D a t a M a s h u p " > A A A A A B Q D A A B Q S w M E F A A C A A g A u W Y 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u W Y 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l m B F M o i k e 4 D g A A A B E A A A A T A B w A R m 9 y b X V s Y X M v U 2 V j d G l v b j E u b S C i G A A o o B Q A A A A A A A A A A A A A A A A A A A A A A A A A A A A r T k 0 u y c z P U w i G 0 I b W A F B L A Q I t A B Q A A g A I A L l m B F N + K R 6 K p A A A A P U A A A A S A A A A A A A A A A A A A A A A A A A A A A B D b 2 5 m a W c v U G F j a 2 F n Z S 5 4 b W x Q S w E C L Q A U A A I A C A C 5 Z g R T D 8 r p q 6 Q A A A D p A A A A E w A A A A A A A A A A A A A A A A D w A A A A W 0 N v b n R l b n R f V H l w Z X N d L n h t b F B L A Q I t A B Q A A g A I A L l m 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A s o S G k F M Z z c C c 5 t K l i a 0 F 2 Q I t I W t Y q z a r V e W W A j 1 D X Z Q A A A A A O g A A A A A I A A C A A A A B 8 K O 6 d h D e K W N 8 w W m r 0 z 7 5 k K O f 5 y C 9 Q J K O 3 o u y h r F m 1 m F A A A A A R b g Q F / B V P P 3 g 6 K 0 V w M b p A W z i B y P z / l + o z 5 0 A A F S s D q J f g 7 U w 6 / 9 x v V i X q N W z N t d q s 0 1 f y J g t 2 g B / 1 H g b w c t 4 x s 8 / F M e g F C Z i c 3 s X p / l r K r U A A A A A T M N G 0 K 8 N i k C w g 0 H 1 T A M a S N H Q c I L I Q F J J Y 2 H H P R 1 z o G A e D X J 2 + h n W T C 4 Z S 0 I J P J G 0 i 3 K l 4 O / x Q 7 D f p v m m a i k c + < / D a t a M a s h u p > 
</file>

<file path=customXml/itemProps1.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3.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F90438F-65AC-4696-B849-6BA41A9EDB6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