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webextensions/webextension1.xml" ContentType="application/vnd.ms-office.webextension+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hidePivotFieldList="1" defaultThemeVersion="166925"/>
  <mc:AlternateContent xmlns:mc="http://schemas.openxmlformats.org/markup-compatibility/2006">
    <mc:Choice Requires="x15">
      <x15ac:absPath xmlns:x15ac="http://schemas.microsoft.com/office/spreadsheetml/2010/11/ac" url="/Users/hayleycronquist/Box Sync/*LTCCC/Data/State Staffing Data_edited[95]/"/>
    </mc:Choice>
  </mc:AlternateContent>
  <xr:revisionPtr revIDLastSave="0" documentId="13_ncr:1_{2225F1DB-8DC5-FE4C-A338-370209CF840D}" xr6:coauthVersionLast="47" xr6:coauthVersionMax="47" xr10:uidLastSave="{00000000-0000-0000-0000-000000000000}"/>
  <bookViews>
    <workbookView xWindow="0" yWindow="500" windowWidth="28800" windowHeight="17500" xr2:uid="{67A66CE9-00D2-4A3F-AF07-D49C2DF022CA}"/>
  </bookViews>
  <sheets>
    <sheet name="Nurse" sheetId="6" r:id="rId1"/>
    <sheet name="Contract" sheetId="7" r:id="rId2"/>
    <sheet name="Non-Nurse" sheetId="8" r:id="rId3"/>
    <sheet name="Summary Data" sheetId="10" r:id="rId4"/>
    <sheet name="Charts" sheetId="11" r:id="rId5"/>
    <sheet name="Notes &amp; Glossary" sheetId="12" r:id="rId6"/>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17" i="7" l="1"/>
  <c r="Q218" i="7"/>
  <c r="Q219" i="7"/>
  <c r="Q220" i="7"/>
  <c r="T197" i="7"/>
  <c r="T198" i="7"/>
  <c r="T199" i="7"/>
  <c r="T200" i="7"/>
  <c r="T201" i="7"/>
  <c r="T202" i="7"/>
  <c r="T203" i="7"/>
  <c r="T204" i="7"/>
  <c r="T205" i="7"/>
  <c r="Q6" i="7"/>
  <c r="Q7" i="7"/>
  <c r="Q8" i="7"/>
  <c r="Q9" i="7"/>
  <c r="Q10" i="7"/>
  <c r="Q11" i="7"/>
  <c r="Q12" i="7"/>
  <c r="Q13" i="7"/>
  <c r="Q14" i="7"/>
  <c r="Q15" i="7"/>
  <c r="Q17" i="7"/>
  <c r="Q18" i="7"/>
  <c r="Q19" i="7"/>
  <c r="Q20" i="7"/>
  <c r="Q21" i="7"/>
  <c r="Q22" i="7"/>
  <c r="Q23" i="7"/>
  <c r="Q24" i="7"/>
  <c r="Q25" i="7"/>
  <c r="Q26" i="7"/>
  <c r="Q27" i="7"/>
  <c r="Q28" i="7"/>
  <c r="I2" i="6" l="1"/>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K2" i="6" l="1"/>
  <c r="G2" i="6" s="1"/>
  <c r="L2" i="6"/>
  <c r="H2" i="6" s="1"/>
  <c r="P2" i="6"/>
  <c r="S2" i="6"/>
  <c r="W2" i="6"/>
  <c r="K3" i="6"/>
  <c r="G3" i="6" s="1"/>
  <c r="L3" i="6"/>
  <c r="H3" i="6" s="1"/>
  <c r="P3" i="6"/>
  <c r="S3" i="6"/>
  <c r="W3" i="6"/>
  <c r="K4" i="6"/>
  <c r="G4" i="6" s="1"/>
  <c r="L4" i="6"/>
  <c r="H4" i="6" s="1"/>
  <c r="P4" i="6"/>
  <c r="S4" i="6"/>
  <c r="W4" i="6"/>
  <c r="K5" i="6"/>
  <c r="G5" i="6" s="1"/>
  <c r="L5" i="6"/>
  <c r="H5" i="6" s="1"/>
  <c r="P5" i="6"/>
  <c r="S5" i="6"/>
  <c r="W5" i="6"/>
  <c r="K6" i="6"/>
  <c r="G6" i="6" s="1"/>
  <c r="L6" i="6"/>
  <c r="P6" i="6"/>
  <c r="S6" i="6"/>
  <c r="W6" i="6"/>
  <c r="K7" i="6"/>
  <c r="G7" i="6" s="1"/>
  <c r="L7" i="6"/>
  <c r="H7" i="6" s="1"/>
  <c r="P7" i="6"/>
  <c r="S7" i="6"/>
  <c r="W7" i="6"/>
  <c r="K8" i="6"/>
  <c r="G8" i="6" s="1"/>
  <c r="L8" i="6"/>
  <c r="H8" i="6" s="1"/>
  <c r="P8" i="6"/>
  <c r="S8" i="6"/>
  <c r="W8" i="6"/>
  <c r="K9" i="6"/>
  <c r="G9" i="6" s="1"/>
  <c r="L9" i="6"/>
  <c r="H9" i="6" s="1"/>
  <c r="P9" i="6"/>
  <c r="S9" i="6"/>
  <c r="W9" i="6"/>
  <c r="K10" i="6"/>
  <c r="G10" i="6" s="1"/>
  <c r="L10" i="6"/>
  <c r="H10" i="6" s="1"/>
  <c r="P10" i="6"/>
  <c r="S10" i="6"/>
  <c r="W10" i="6"/>
  <c r="K11" i="6"/>
  <c r="G11" i="6" s="1"/>
  <c r="L11" i="6"/>
  <c r="H11" i="6" s="1"/>
  <c r="P11" i="6"/>
  <c r="S11" i="6"/>
  <c r="W11" i="6"/>
  <c r="K12" i="6"/>
  <c r="G12" i="6" s="1"/>
  <c r="L12" i="6"/>
  <c r="H12" i="6" s="1"/>
  <c r="P12" i="6"/>
  <c r="S12" i="6"/>
  <c r="W12" i="6"/>
  <c r="K13" i="6"/>
  <c r="G13" i="6" s="1"/>
  <c r="L13" i="6"/>
  <c r="H13" i="6" s="1"/>
  <c r="P13" i="6"/>
  <c r="S13" i="6"/>
  <c r="W13" i="6"/>
  <c r="K14" i="6"/>
  <c r="G14" i="6" s="1"/>
  <c r="L14" i="6"/>
  <c r="P14" i="6"/>
  <c r="S14" i="6"/>
  <c r="W14" i="6"/>
  <c r="K15" i="6"/>
  <c r="G15" i="6" s="1"/>
  <c r="L15" i="6"/>
  <c r="H15" i="6" s="1"/>
  <c r="P15" i="6"/>
  <c r="S15" i="6"/>
  <c r="W15" i="6"/>
  <c r="K16" i="6"/>
  <c r="G16" i="6" s="1"/>
  <c r="L16" i="6"/>
  <c r="H16" i="6" s="1"/>
  <c r="P16" i="6"/>
  <c r="S16" i="6"/>
  <c r="W16" i="6"/>
  <c r="K17" i="6"/>
  <c r="G17" i="6" s="1"/>
  <c r="L17" i="6"/>
  <c r="H17" i="6" s="1"/>
  <c r="P17" i="6"/>
  <c r="S17" i="6"/>
  <c r="W17" i="6"/>
  <c r="K18" i="6"/>
  <c r="G18" i="6" s="1"/>
  <c r="L18" i="6"/>
  <c r="H18" i="6" s="1"/>
  <c r="P18" i="6"/>
  <c r="S18" i="6"/>
  <c r="W18" i="6"/>
  <c r="K19" i="6"/>
  <c r="G19" i="6" s="1"/>
  <c r="L19" i="6"/>
  <c r="H19" i="6" s="1"/>
  <c r="P19" i="6"/>
  <c r="S19" i="6"/>
  <c r="W19" i="6"/>
  <c r="K20" i="6"/>
  <c r="G20" i="6" s="1"/>
  <c r="L20" i="6"/>
  <c r="H20" i="6" s="1"/>
  <c r="P20" i="6"/>
  <c r="S20" i="6"/>
  <c r="W20" i="6"/>
  <c r="K21" i="6"/>
  <c r="G21" i="6" s="1"/>
  <c r="L21" i="6"/>
  <c r="H21" i="6" s="1"/>
  <c r="P21" i="6"/>
  <c r="S21" i="6"/>
  <c r="W21" i="6"/>
  <c r="K22" i="6"/>
  <c r="G22" i="6" s="1"/>
  <c r="L22" i="6"/>
  <c r="P22" i="6"/>
  <c r="S22" i="6"/>
  <c r="W22" i="6"/>
  <c r="K23" i="6"/>
  <c r="G23" i="6" s="1"/>
  <c r="L23" i="6"/>
  <c r="H23" i="6" s="1"/>
  <c r="P23" i="6"/>
  <c r="S23" i="6"/>
  <c r="W23" i="6"/>
  <c r="K24" i="6"/>
  <c r="G24" i="6" s="1"/>
  <c r="L24" i="6"/>
  <c r="H24" i="6" s="1"/>
  <c r="P24" i="6"/>
  <c r="S24" i="6"/>
  <c r="W24" i="6"/>
  <c r="K25" i="6"/>
  <c r="G25" i="6" s="1"/>
  <c r="L25" i="6"/>
  <c r="H25" i="6" s="1"/>
  <c r="P25" i="6"/>
  <c r="S25" i="6"/>
  <c r="W25" i="6"/>
  <c r="K26" i="6"/>
  <c r="G26" i="6" s="1"/>
  <c r="L26" i="6"/>
  <c r="H26" i="6" s="1"/>
  <c r="P26" i="6"/>
  <c r="S26" i="6"/>
  <c r="W26" i="6"/>
  <c r="K27" i="6"/>
  <c r="G27" i="6" s="1"/>
  <c r="L27" i="6"/>
  <c r="H27" i="6" s="1"/>
  <c r="P27" i="6"/>
  <c r="S27" i="6"/>
  <c r="W27" i="6"/>
  <c r="K28" i="6"/>
  <c r="G28" i="6" s="1"/>
  <c r="L28" i="6"/>
  <c r="H28" i="6" s="1"/>
  <c r="P28" i="6"/>
  <c r="S28" i="6"/>
  <c r="W28" i="6"/>
  <c r="K29" i="6"/>
  <c r="G29" i="6" s="1"/>
  <c r="L29" i="6"/>
  <c r="H29" i="6" s="1"/>
  <c r="P29" i="6"/>
  <c r="S29" i="6"/>
  <c r="W29" i="6"/>
  <c r="K30" i="6"/>
  <c r="G30" i="6" s="1"/>
  <c r="L30" i="6"/>
  <c r="P30" i="6"/>
  <c r="S30" i="6"/>
  <c r="W30" i="6"/>
  <c r="K31" i="6"/>
  <c r="G31" i="6" s="1"/>
  <c r="L31" i="6"/>
  <c r="H31" i="6" s="1"/>
  <c r="P31" i="6"/>
  <c r="S31" i="6"/>
  <c r="W31" i="6"/>
  <c r="K32" i="6"/>
  <c r="G32" i="6" s="1"/>
  <c r="L32" i="6"/>
  <c r="H32" i="6" s="1"/>
  <c r="P32" i="6"/>
  <c r="S32" i="6"/>
  <c r="W32" i="6"/>
  <c r="K33" i="6"/>
  <c r="G33" i="6" s="1"/>
  <c r="L33" i="6"/>
  <c r="H33" i="6" s="1"/>
  <c r="P33" i="6"/>
  <c r="S33" i="6"/>
  <c r="W33" i="6"/>
  <c r="K34" i="6"/>
  <c r="G34" i="6" s="1"/>
  <c r="L34" i="6"/>
  <c r="H34" i="6" s="1"/>
  <c r="P34" i="6"/>
  <c r="S34" i="6"/>
  <c r="W34" i="6"/>
  <c r="K35" i="6"/>
  <c r="G35" i="6" s="1"/>
  <c r="L35" i="6"/>
  <c r="H35" i="6" s="1"/>
  <c r="P35" i="6"/>
  <c r="S35" i="6"/>
  <c r="W35" i="6"/>
  <c r="K36" i="6"/>
  <c r="G36" i="6" s="1"/>
  <c r="L36" i="6"/>
  <c r="H36" i="6" s="1"/>
  <c r="P36" i="6"/>
  <c r="S36" i="6"/>
  <c r="W36" i="6"/>
  <c r="K37" i="6"/>
  <c r="G37" i="6" s="1"/>
  <c r="L37" i="6"/>
  <c r="H37" i="6" s="1"/>
  <c r="P37" i="6"/>
  <c r="S37" i="6"/>
  <c r="W37" i="6"/>
  <c r="K38" i="6"/>
  <c r="G38" i="6" s="1"/>
  <c r="L38" i="6"/>
  <c r="P38" i="6"/>
  <c r="S38" i="6"/>
  <c r="W38" i="6"/>
  <c r="K39" i="6"/>
  <c r="G39" i="6" s="1"/>
  <c r="L39" i="6"/>
  <c r="H39" i="6" s="1"/>
  <c r="P39" i="6"/>
  <c r="S39" i="6"/>
  <c r="W39" i="6"/>
  <c r="K40" i="6"/>
  <c r="G40" i="6" s="1"/>
  <c r="L40" i="6"/>
  <c r="H40" i="6" s="1"/>
  <c r="P40" i="6"/>
  <c r="S40" i="6"/>
  <c r="W40" i="6"/>
  <c r="K41" i="6"/>
  <c r="G41" i="6" s="1"/>
  <c r="L41" i="6"/>
  <c r="H41" i="6" s="1"/>
  <c r="P41" i="6"/>
  <c r="S41" i="6"/>
  <c r="W41" i="6"/>
  <c r="K42" i="6"/>
  <c r="G42" i="6" s="1"/>
  <c r="L42" i="6"/>
  <c r="H42" i="6" s="1"/>
  <c r="P42" i="6"/>
  <c r="S42" i="6"/>
  <c r="W42" i="6"/>
  <c r="K43" i="6"/>
  <c r="G43" i="6" s="1"/>
  <c r="L43" i="6"/>
  <c r="H43" i="6" s="1"/>
  <c r="P43" i="6"/>
  <c r="S43" i="6"/>
  <c r="W43" i="6"/>
  <c r="K44" i="6"/>
  <c r="G44" i="6" s="1"/>
  <c r="L44" i="6"/>
  <c r="H44" i="6" s="1"/>
  <c r="P44" i="6"/>
  <c r="S44" i="6"/>
  <c r="W44" i="6"/>
  <c r="K45" i="6"/>
  <c r="G45" i="6" s="1"/>
  <c r="L45" i="6"/>
  <c r="H45" i="6" s="1"/>
  <c r="P45" i="6"/>
  <c r="S45" i="6"/>
  <c r="W45" i="6"/>
  <c r="K46" i="6"/>
  <c r="G46" i="6" s="1"/>
  <c r="L46" i="6"/>
  <c r="P46" i="6"/>
  <c r="S46" i="6"/>
  <c r="W46" i="6"/>
  <c r="K47" i="6"/>
  <c r="G47" i="6" s="1"/>
  <c r="L47" i="6"/>
  <c r="H47" i="6" s="1"/>
  <c r="P47" i="6"/>
  <c r="S47" i="6"/>
  <c r="W47" i="6"/>
  <c r="K48" i="6"/>
  <c r="G48" i="6" s="1"/>
  <c r="L48" i="6"/>
  <c r="H48" i="6" s="1"/>
  <c r="P48" i="6"/>
  <c r="S48" i="6"/>
  <c r="W48" i="6"/>
  <c r="K49" i="6"/>
  <c r="G49" i="6" s="1"/>
  <c r="L49" i="6"/>
  <c r="H49" i="6" s="1"/>
  <c r="P49" i="6"/>
  <c r="S49" i="6"/>
  <c r="W49" i="6"/>
  <c r="K50" i="6"/>
  <c r="G50" i="6" s="1"/>
  <c r="L50" i="6"/>
  <c r="H50" i="6" s="1"/>
  <c r="P50" i="6"/>
  <c r="S50" i="6"/>
  <c r="W50" i="6"/>
  <c r="K51" i="6"/>
  <c r="G51" i="6" s="1"/>
  <c r="L51" i="6"/>
  <c r="H51" i="6" s="1"/>
  <c r="P51" i="6"/>
  <c r="S51" i="6"/>
  <c r="W51" i="6"/>
  <c r="K52" i="6"/>
  <c r="G52" i="6" s="1"/>
  <c r="L52" i="6"/>
  <c r="H52" i="6" s="1"/>
  <c r="P52" i="6"/>
  <c r="S52" i="6"/>
  <c r="W52" i="6"/>
  <c r="K53" i="6"/>
  <c r="G53" i="6" s="1"/>
  <c r="L53" i="6"/>
  <c r="H53" i="6" s="1"/>
  <c r="P53" i="6"/>
  <c r="S53" i="6"/>
  <c r="W53" i="6"/>
  <c r="K54" i="6"/>
  <c r="G54" i="6" s="1"/>
  <c r="L54" i="6"/>
  <c r="P54" i="6"/>
  <c r="S54" i="6"/>
  <c r="W54" i="6"/>
  <c r="K55" i="6"/>
  <c r="G55" i="6" s="1"/>
  <c r="L55" i="6"/>
  <c r="H55" i="6" s="1"/>
  <c r="P55" i="6"/>
  <c r="S55" i="6"/>
  <c r="W55" i="6"/>
  <c r="K56" i="6"/>
  <c r="G56" i="6" s="1"/>
  <c r="L56" i="6"/>
  <c r="H56" i="6" s="1"/>
  <c r="P56" i="6"/>
  <c r="S56" i="6"/>
  <c r="W56" i="6"/>
  <c r="K57" i="6"/>
  <c r="G57" i="6" s="1"/>
  <c r="L57" i="6"/>
  <c r="H57" i="6" s="1"/>
  <c r="P57" i="6"/>
  <c r="S57" i="6"/>
  <c r="W57" i="6"/>
  <c r="K58" i="6"/>
  <c r="G58" i="6" s="1"/>
  <c r="L58" i="6"/>
  <c r="H58" i="6" s="1"/>
  <c r="P58" i="6"/>
  <c r="S58" i="6"/>
  <c r="W58" i="6"/>
  <c r="K59" i="6"/>
  <c r="G59" i="6" s="1"/>
  <c r="L59" i="6"/>
  <c r="H59" i="6" s="1"/>
  <c r="P59" i="6"/>
  <c r="S59" i="6"/>
  <c r="W59" i="6"/>
  <c r="K60" i="6"/>
  <c r="G60" i="6" s="1"/>
  <c r="L60" i="6"/>
  <c r="H60" i="6" s="1"/>
  <c r="P60" i="6"/>
  <c r="S60" i="6"/>
  <c r="W60" i="6"/>
  <c r="K61" i="6"/>
  <c r="G61" i="6" s="1"/>
  <c r="L61" i="6"/>
  <c r="H61" i="6" s="1"/>
  <c r="P61" i="6"/>
  <c r="S61" i="6"/>
  <c r="W61" i="6"/>
  <c r="K62" i="6"/>
  <c r="G62" i="6" s="1"/>
  <c r="L62" i="6"/>
  <c r="P62" i="6"/>
  <c r="S62" i="6"/>
  <c r="W62" i="6"/>
  <c r="K63" i="6"/>
  <c r="G63" i="6" s="1"/>
  <c r="L63" i="6"/>
  <c r="H63" i="6" s="1"/>
  <c r="P63" i="6"/>
  <c r="S63" i="6"/>
  <c r="W63" i="6"/>
  <c r="K64" i="6"/>
  <c r="G64" i="6" s="1"/>
  <c r="L64" i="6"/>
  <c r="H64" i="6" s="1"/>
  <c r="P64" i="6"/>
  <c r="S64" i="6"/>
  <c r="W64" i="6"/>
  <c r="K65" i="6"/>
  <c r="G65" i="6" s="1"/>
  <c r="L65" i="6"/>
  <c r="H65" i="6" s="1"/>
  <c r="P65" i="6"/>
  <c r="S65" i="6"/>
  <c r="W65" i="6"/>
  <c r="K66" i="6"/>
  <c r="G66" i="6" s="1"/>
  <c r="L66" i="6"/>
  <c r="H66" i="6" s="1"/>
  <c r="P66" i="6"/>
  <c r="S66" i="6"/>
  <c r="W66" i="6"/>
  <c r="K67" i="6"/>
  <c r="G67" i="6" s="1"/>
  <c r="L67" i="6"/>
  <c r="H67" i="6" s="1"/>
  <c r="P67" i="6"/>
  <c r="S67" i="6"/>
  <c r="W67" i="6"/>
  <c r="K68" i="6"/>
  <c r="G68" i="6" s="1"/>
  <c r="L68" i="6"/>
  <c r="H68" i="6" s="1"/>
  <c r="P68" i="6"/>
  <c r="S68" i="6"/>
  <c r="W68" i="6"/>
  <c r="K69" i="6"/>
  <c r="G69" i="6" s="1"/>
  <c r="L69" i="6"/>
  <c r="H69" i="6" s="1"/>
  <c r="P69" i="6"/>
  <c r="S69" i="6"/>
  <c r="W69" i="6"/>
  <c r="K70" i="6"/>
  <c r="G70" i="6" s="1"/>
  <c r="L70" i="6"/>
  <c r="P70" i="6"/>
  <c r="S70" i="6"/>
  <c r="W70" i="6"/>
  <c r="K71" i="6"/>
  <c r="G71" i="6" s="1"/>
  <c r="L71" i="6"/>
  <c r="H71" i="6" s="1"/>
  <c r="P71" i="6"/>
  <c r="S71" i="6"/>
  <c r="W71" i="6"/>
  <c r="K72" i="6"/>
  <c r="G72" i="6" s="1"/>
  <c r="L72" i="6"/>
  <c r="P72" i="6"/>
  <c r="S72" i="6"/>
  <c r="W72" i="6"/>
  <c r="K73" i="6"/>
  <c r="G73" i="6" s="1"/>
  <c r="L73" i="6"/>
  <c r="P73" i="6"/>
  <c r="S73" i="6"/>
  <c r="W73" i="6"/>
  <c r="K74" i="6"/>
  <c r="G74" i="6" s="1"/>
  <c r="L74" i="6"/>
  <c r="P74" i="6"/>
  <c r="S74" i="6"/>
  <c r="W74" i="6"/>
  <c r="K75" i="6"/>
  <c r="G75" i="6" s="1"/>
  <c r="L75" i="6"/>
  <c r="P75" i="6"/>
  <c r="S75" i="6"/>
  <c r="W75" i="6"/>
  <c r="K76" i="6"/>
  <c r="G76" i="6" s="1"/>
  <c r="L76" i="6"/>
  <c r="H76" i="6" s="1"/>
  <c r="P76" i="6"/>
  <c r="S76" i="6"/>
  <c r="W76" i="6"/>
  <c r="K77" i="6"/>
  <c r="G77" i="6" s="1"/>
  <c r="L77" i="6"/>
  <c r="H77" i="6" s="1"/>
  <c r="P77" i="6"/>
  <c r="S77" i="6"/>
  <c r="W77" i="6"/>
  <c r="K78" i="6"/>
  <c r="G78" i="6" s="1"/>
  <c r="L78" i="6"/>
  <c r="P78" i="6"/>
  <c r="S78" i="6"/>
  <c r="W78" i="6"/>
  <c r="K79" i="6"/>
  <c r="G79" i="6" s="1"/>
  <c r="L79" i="6"/>
  <c r="P79" i="6"/>
  <c r="S79" i="6"/>
  <c r="W79" i="6"/>
  <c r="K80" i="6"/>
  <c r="G80" i="6" s="1"/>
  <c r="L80" i="6"/>
  <c r="P80" i="6"/>
  <c r="S80" i="6"/>
  <c r="W80" i="6"/>
  <c r="K81" i="6"/>
  <c r="G81" i="6" s="1"/>
  <c r="L81" i="6"/>
  <c r="P81" i="6"/>
  <c r="S81" i="6"/>
  <c r="W81" i="6"/>
  <c r="K82" i="6"/>
  <c r="G82" i="6" s="1"/>
  <c r="L82" i="6"/>
  <c r="P82" i="6"/>
  <c r="S82" i="6"/>
  <c r="W82" i="6"/>
  <c r="K83" i="6"/>
  <c r="G83" i="6" s="1"/>
  <c r="L83" i="6"/>
  <c r="P83" i="6"/>
  <c r="S83" i="6"/>
  <c r="W83" i="6"/>
  <c r="K84" i="6"/>
  <c r="G84" i="6" s="1"/>
  <c r="L84" i="6"/>
  <c r="H84" i="6" s="1"/>
  <c r="P84" i="6"/>
  <c r="S84" i="6"/>
  <c r="W84" i="6"/>
  <c r="K85" i="6"/>
  <c r="G85" i="6" s="1"/>
  <c r="L85" i="6"/>
  <c r="H85" i="6" s="1"/>
  <c r="P85" i="6"/>
  <c r="S85" i="6"/>
  <c r="W85" i="6"/>
  <c r="K86" i="6"/>
  <c r="G86" i="6" s="1"/>
  <c r="L86" i="6"/>
  <c r="P86" i="6"/>
  <c r="S86" i="6"/>
  <c r="W86" i="6"/>
  <c r="K87" i="6"/>
  <c r="G87" i="6" s="1"/>
  <c r="L87" i="6"/>
  <c r="P87" i="6"/>
  <c r="S87" i="6"/>
  <c r="W87" i="6"/>
  <c r="K88" i="6"/>
  <c r="G88" i="6" s="1"/>
  <c r="L88" i="6"/>
  <c r="P88" i="6"/>
  <c r="S88" i="6"/>
  <c r="W88" i="6"/>
  <c r="K89" i="6"/>
  <c r="G89" i="6" s="1"/>
  <c r="L89" i="6"/>
  <c r="P89" i="6"/>
  <c r="S89" i="6"/>
  <c r="W89" i="6"/>
  <c r="K90" i="6"/>
  <c r="G90" i="6" s="1"/>
  <c r="L90" i="6"/>
  <c r="P90" i="6"/>
  <c r="S90" i="6"/>
  <c r="W90" i="6"/>
  <c r="K91" i="6"/>
  <c r="G91" i="6" s="1"/>
  <c r="L91" i="6"/>
  <c r="P91" i="6"/>
  <c r="S91" i="6"/>
  <c r="W91" i="6"/>
  <c r="K92" i="6"/>
  <c r="G92" i="6" s="1"/>
  <c r="L92" i="6"/>
  <c r="P92" i="6"/>
  <c r="S92" i="6"/>
  <c r="W92" i="6"/>
  <c r="K93" i="6"/>
  <c r="G93" i="6" s="1"/>
  <c r="L93" i="6"/>
  <c r="P93" i="6"/>
  <c r="S93" i="6"/>
  <c r="W93" i="6"/>
  <c r="K94" i="6"/>
  <c r="G94" i="6" s="1"/>
  <c r="L94" i="6"/>
  <c r="P94" i="6"/>
  <c r="S94" i="6"/>
  <c r="W94" i="6"/>
  <c r="K95" i="6"/>
  <c r="G95" i="6" s="1"/>
  <c r="L95" i="6"/>
  <c r="P95" i="6"/>
  <c r="S95" i="6"/>
  <c r="W95" i="6"/>
  <c r="K96" i="6"/>
  <c r="G96" i="6" s="1"/>
  <c r="L96" i="6"/>
  <c r="P96" i="6"/>
  <c r="S96" i="6"/>
  <c r="W96" i="6"/>
  <c r="K97" i="6"/>
  <c r="G97" i="6" s="1"/>
  <c r="L97" i="6"/>
  <c r="P97" i="6"/>
  <c r="S97" i="6"/>
  <c r="W97" i="6"/>
  <c r="K98" i="6"/>
  <c r="G98" i="6" s="1"/>
  <c r="L98" i="6"/>
  <c r="P98" i="6"/>
  <c r="S98" i="6"/>
  <c r="W98" i="6"/>
  <c r="K99" i="6"/>
  <c r="G99" i="6" s="1"/>
  <c r="L99" i="6"/>
  <c r="P99" i="6"/>
  <c r="S99" i="6"/>
  <c r="W99" i="6"/>
  <c r="K100" i="6"/>
  <c r="G100" i="6" s="1"/>
  <c r="L100" i="6"/>
  <c r="P100" i="6"/>
  <c r="S100" i="6"/>
  <c r="W100" i="6"/>
  <c r="K101" i="6"/>
  <c r="G101" i="6" s="1"/>
  <c r="L101" i="6"/>
  <c r="P101" i="6"/>
  <c r="S101" i="6"/>
  <c r="W101" i="6"/>
  <c r="K102" i="6"/>
  <c r="G102" i="6" s="1"/>
  <c r="L102" i="6"/>
  <c r="P102" i="6"/>
  <c r="S102" i="6"/>
  <c r="W102" i="6"/>
  <c r="K103" i="6"/>
  <c r="G103" i="6" s="1"/>
  <c r="L103" i="6"/>
  <c r="P103" i="6"/>
  <c r="S103" i="6"/>
  <c r="W103" i="6"/>
  <c r="K104" i="6"/>
  <c r="G104" i="6" s="1"/>
  <c r="L104" i="6"/>
  <c r="P104" i="6"/>
  <c r="S104" i="6"/>
  <c r="W104" i="6"/>
  <c r="K105" i="6"/>
  <c r="G105" i="6" s="1"/>
  <c r="L105" i="6"/>
  <c r="P105" i="6"/>
  <c r="S105" i="6"/>
  <c r="W105" i="6"/>
  <c r="K106" i="6"/>
  <c r="G106" i="6" s="1"/>
  <c r="L106" i="6"/>
  <c r="P106" i="6"/>
  <c r="S106" i="6"/>
  <c r="W106" i="6"/>
  <c r="K107" i="6"/>
  <c r="G107" i="6" s="1"/>
  <c r="L107" i="6"/>
  <c r="P107" i="6"/>
  <c r="S107" i="6"/>
  <c r="W107" i="6"/>
  <c r="K108" i="6"/>
  <c r="G108" i="6" s="1"/>
  <c r="L108" i="6"/>
  <c r="P108" i="6"/>
  <c r="S108" i="6"/>
  <c r="W108" i="6"/>
  <c r="K109" i="6"/>
  <c r="G109" i="6" s="1"/>
  <c r="L109" i="6"/>
  <c r="P109" i="6"/>
  <c r="S109" i="6"/>
  <c r="W109" i="6"/>
  <c r="K110" i="6"/>
  <c r="G110" i="6" s="1"/>
  <c r="L110" i="6"/>
  <c r="P110" i="6"/>
  <c r="S110" i="6"/>
  <c r="W110" i="6"/>
  <c r="K111" i="6"/>
  <c r="G111" i="6" s="1"/>
  <c r="L111" i="6"/>
  <c r="P111" i="6"/>
  <c r="S111" i="6"/>
  <c r="W111" i="6"/>
  <c r="K112" i="6"/>
  <c r="G112" i="6" s="1"/>
  <c r="L112" i="6"/>
  <c r="P112" i="6"/>
  <c r="S112" i="6"/>
  <c r="W112" i="6"/>
  <c r="K113" i="6"/>
  <c r="G113" i="6" s="1"/>
  <c r="L113" i="6"/>
  <c r="P113" i="6"/>
  <c r="S113" i="6"/>
  <c r="W113" i="6"/>
  <c r="K114" i="6"/>
  <c r="G114" i="6" s="1"/>
  <c r="L114" i="6"/>
  <c r="P114" i="6"/>
  <c r="S114" i="6"/>
  <c r="W114" i="6"/>
  <c r="K115" i="6"/>
  <c r="G115" i="6" s="1"/>
  <c r="L115" i="6"/>
  <c r="P115" i="6"/>
  <c r="S115" i="6"/>
  <c r="W115" i="6"/>
  <c r="K116" i="6"/>
  <c r="G116" i="6" s="1"/>
  <c r="L116" i="6"/>
  <c r="P116" i="6"/>
  <c r="S116" i="6"/>
  <c r="W116" i="6"/>
  <c r="K117" i="6"/>
  <c r="G117" i="6" s="1"/>
  <c r="L117" i="6"/>
  <c r="P117" i="6"/>
  <c r="S117" i="6"/>
  <c r="W117" i="6"/>
  <c r="K118" i="6"/>
  <c r="G118" i="6" s="1"/>
  <c r="L118" i="6"/>
  <c r="P118" i="6"/>
  <c r="S118" i="6"/>
  <c r="W118" i="6"/>
  <c r="K119" i="6"/>
  <c r="G119" i="6" s="1"/>
  <c r="L119" i="6"/>
  <c r="P119" i="6"/>
  <c r="S119" i="6"/>
  <c r="W119" i="6"/>
  <c r="K120" i="6"/>
  <c r="G120" i="6" s="1"/>
  <c r="L120" i="6"/>
  <c r="P120" i="6"/>
  <c r="S120" i="6"/>
  <c r="W120" i="6"/>
  <c r="K121" i="6"/>
  <c r="G121" i="6" s="1"/>
  <c r="L121" i="6"/>
  <c r="P121" i="6"/>
  <c r="S121" i="6"/>
  <c r="W121" i="6"/>
  <c r="K122" i="6"/>
  <c r="G122" i="6" s="1"/>
  <c r="L122" i="6"/>
  <c r="P122" i="6"/>
  <c r="S122" i="6"/>
  <c r="W122" i="6"/>
  <c r="K123" i="6"/>
  <c r="G123" i="6" s="1"/>
  <c r="L123" i="6"/>
  <c r="P123" i="6"/>
  <c r="S123" i="6"/>
  <c r="W123" i="6"/>
  <c r="K124" i="6"/>
  <c r="G124" i="6" s="1"/>
  <c r="L124" i="6"/>
  <c r="P124" i="6"/>
  <c r="S124" i="6"/>
  <c r="W124" i="6"/>
  <c r="K125" i="6"/>
  <c r="G125" i="6" s="1"/>
  <c r="L125" i="6"/>
  <c r="P125" i="6"/>
  <c r="S125" i="6"/>
  <c r="W125" i="6"/>
  <c r="K126" i="6"/>
  <c r="G126" i="6" s="1"/>
  <c r="L126" i="6"/>
  <c r="P126" i="6"/>
  <c r="S126" i="6"/>
  <c r="W126" i="6"/>
  <c r="K127" i="6"/>
  <c r="G127" i="6" s="1"/>
  <c r="L127" i="6"/>
  <c r="P127" i="6"/>
  <c r="S127" i="6"/>
  <c r="W127" i="6"/>
  <c r="K128" i="6"/>
  <c r="G128" i="6" s="1"/>
  <c r="L128" i="6"/>
  <c r="P128" i="6"/>
  <c r="S128" i="6"/>
  <c r="W128" i="6"/>
  <c r="K129" i="6"/>
  <c r="G129" i="6" s="1"/>
  <c r="L129" i="6"/>
  <c r="P129" i="6"/>
  <c r="S129" i="6"/>
  <c r="W129" i="6"/>
  <c r="K130" i="6"/>
  <c r="G130" i="6" s="1"/>
  <c r="L130" i="6"/>
  <c r="P130" i="6"/>
  <c r="S130" i="6"/>
  <c r="W130" i="6"/>
  <c r="K131" i="6"/>
  <c r="G131" i="6" s="1"/>
  <c r="L131" i="6"/>
  <c r="P131" i="6"/>
  <c r="S131" i="6"/>
  <c r="W131" i="6"/>
  <c r="K132" i="6"/>
  <c r="G132" i="6" s="1"/>
  <c r="L132" i="6"/>
  <c r="P132" i="6"/>
  <c r="S132" i="6"/>
  <c r="W132" i="6"/>
  <c r="K133" i="6"/>
  <c r="G133" i="6" s="1"/>
  <c r="L133" i="6"/>
  <c r="P133" i="6"/>
  <c r="S133" i="6"/>
  <c r="W133" i="6"/>
  <c r="K134" i="6"/>
  <c r="G134" i="6" s="1"/>
  <c r="L134" i="6"/>
  <c r="P134" i="6"/>
  <c r="S134" i="6"/>
  <c r="W134" i="6"/>
  <c r="K135" i="6"/>
  <c r="G135" i="6" s="1"/>
  <c r="L135" i="6"/>
  <c r="P135" i="6"/>
  <c r="S135" i="6"/>
  <c r="W135" i="6"/>
  <c r="K136" i="6"/>
  <c r="G136" i="6" s="1"/>
  <c r="L136" i="6"/>
  <c r="P136" i="6"/>
  <c r="S136" i="6"/>
  <c r="W136" i="6"/>
  <c r="K137" i="6"/>
  <c r="G137" i="6" s="1"/>
  <c r="L137" i="6"/>
  <c r="P137" i="6"/>
  <c r="S137" i="6"/>
  <c r="W137" i="6"/>
  <c r="K138" i="6"/>
  <c r="G138" i="6" s="1"/>
  <c r="L138" i="6"/>
  <c r="P138" i="6"/>
  <c r="S138" i="6"/>
  <c r="W138" i="6"/>
  <c r="K139" i="6"/>
  <c r="G139" i="6" s="1"/>
  <c r="L139" i="6"/>
  <c r="P139" i="6"/>
  <c r="S139" i="6"/>
  <c r="W139" i="6"/>
  <c r="K140" i="6"/>
  <c r="G140" i="6" s="1"/>
  <c r="L140" i="6"/>
  <c r="P140" i="6"/>
  <c r="S140" i="6"/>
  <c r="W140" i="6"/>
  <c r="K141" i="6"/>
  <c r="G141" i="6" s="1"/>
  <c r="L141" i="6"/>
  <c r="P141" i="6"/>
  <c r="S141" i="6"/>
  <c r="W141" i="6"/>
  <c r="K142" i="6"/>
  <c r="G142" i="6" s="1"/>
  <c r="L142" i="6"/>
  <c r="P142" i="6"/>
  <c r="S142" i="6"/>
  <c r="W142" i="6"/>
  <c r="K143" i="6"/>
  <c r="G143" i="6" s="1"/>
  <c r="L143" i="6"/>
  <c r="P143" i="6"/>
  <c r="S143" i="6"/>
  <c r="W143" i="6"/>
  <c r="K144" i="6"/>
  <c r="G144" i="6" s="1"/>
  <c r="L144" i="6"/>
  <c r="P144" i="6"/>
  <c r="S144" i="6"/>
  <c r="W144" i="6"/>
  <c r="K145" i="6"/>
  <c r="G145" i="6" s="1"/>
  <c r="L145" i="6"/>
  <c r="P145" i="6"/>
  <c r="S145" i="6"/>
  <c r="W145" i="6"/>
  <c r="K146" i="6"/>
  <c r="G146" i="6" s="1"/>
  <c r="L146" i="6"/>
  <c r="P146" i="6"/>
  <c r="S146" i="6"/>
  <c r="W146" i="6"/>
  <c r="K147" i="6"/>
  <c r="G147" i="6" s="1"/>
  <c r="L147" i="6"/>
  <c r="P147" i="6"/>
  <c r="S147" i="6"/>
  <c r="W147" i="6"/>
  <c r="K148" i="6"/>
  <c r="G148" i="6" s="1"/>
  <c r="L148" i="6"/>
  <c r="P148" i="6"/>
  <c r="S148" i="6"/>
  <c r="W148" i="6"/>
  <c r="K149" i="6"/>
  <c r="G149" i="6" s="1"/>
  <c r="L149" i="6"/>
  <c r="P149" i="6"/>
  <c r="S149" i="6"/>
  <c r="W149" i="6"/>
  <c r="K150" i="6"/>
  <c r="G150" i="6" s="1"/>
  <c r="L150" i="6"/>
  <c r="P150" i="6"/>
  <c r="S150" i="6"/>
  <c r="W150" i="6"/>
  <c r="K151" i="6"/>
  <c r="G151" i="6" s="1"/>
  <c r="L151" i="6"/>
  <c r="P151" i="6"/>
  <c r="S151" i="6"/>
  <c r="W151" i="6"/>
  <c r="K152" i="6"/>
  <c r="G152" i="6" s="1"/>
  <c r="L152" i="6"/>
  <c r="P152" i="6"/>
  <c r="S152" i="6"/>
  <c r="W152" i="6"/>
  <c r="K153" i="6"/>
  <c r="G153" i="6" s="1"/>
  <c r="L153" i="6"/>
  <c r="P153" i="6"/>
  <c r="S153" i="6"/>
  <c r="W153" i="6"/>
  <c r="K154" i="6"/>
  <c r="G154" i="6" s="1"/>
  <c r="L154" i="6"/>
  <c r="P154" i="6"/>
  <c r="S154" i="6"/>
  <c r="W154" i="6"/>
  <c r="K155" i="6"/>
  <c r="G155" i="6" s="1"/>
  <c r="L155" i="6"/>
  <c r="P155" i="6"/>
  <c r="S155" i="6"/>
  <c r="W155" i="6"/>
  <c r="K156" i="6"/>
  <c r="G156" i="6" s="1"/>
  <c r="L156" i="6"/>
  <c r="P156" i="6"/>
  <c r="S156" i="6"/>
  <c r="W156" i="6"/>
  <c r="K157" i="6"/>
  <c r="G157" i="6" s="1"/>
  <c r="L157" i="6"/>
  <c r="P157" i="6"/>
  <c r="S157" i="6"/>
  <c r="W157" i="6"/>
  <c r="K158" i="6"/>
  <c r="G158" i="6" s="1"/>
  <c r="L158" i="6"/>
  <c r="P158" i="6"/>
  <c r="S158" i="6"/>
  <c r="W158" i="6"/>
  <c r="K159" i="6"/>
  <c r="G159" i="6" s="1"/>
  <c r="L159" i="6"/>
  <c r="P159" i="6"/>
  <c r="S159" i="6"/>
  <c r="W159" i="6"/>
  <c r="K160" i="6"/>
  <c r="G160" i="6" s="1"/>
  <c r="L160" i="6"/>
  <c r="P160" i="6"/>
  <c r="S160" i="6"/>
  <c r="W160" i="6"/>
  <c r="K161" i="6"/>
  <c r="G161" i="6" s="1"/>
  <c r="L161" i="6"/>
  <c r="P161" i="6"/>
  <c r="S161" i="6"/>
  <c r="W161" i="6"/>
  <c r="K162" i="6"/>
  <c r="G162" i="6" s="1"/>
  <c r="L162" i="6"/>
  <c r="P162" i="6"/>
  <c r="S162" i="6"/>
  <c r="W162" i="6"/>
  <c r="K163" i="6"/>
  <c r="G163" i="6" s="1"/>
  <c r="L163" i="6"/>
  <c r="P163" i="6"/>
  <c r="S163" i="6"/>
  <c r="W163" i="6"/>
  <c r="K164" i="6"/>
  <c r="G164" i="6" s="1"/>
  <c r="L164" i="6"/>
  <c r="P164" i="6"/>
  <c r="S164" i="6"/>
  <c r="W164" i="6"/>
  <c r="K165" i="6"/>
  <c r="G165" i="6" s="1"/>
  <c r="L165" i="6"/>
  <c r="P165" i="6"/>
  <c r="S165" i="6"/>
  <c r="W165" i="6"/>
  <c r="K166" i="6"/>
  <c r="G166" i="6" s="1"/>
  <c r="L166" i="6"/>
  <c r="P166" i="6"/>
  <c r="S166" i="6"/>
  <c r="W166" i="6"/>
  <c r="K167" i="6"/>
  <c r="G167" i="6" s="1"/>
  <c r="L167" i="6"/>
  <c r="P167" i="6"/>
  <c r="S167" i="6"/>
  <c r="W167" i="6"/>
  <c r="K168" i="6"/>
  <c r="G168" i="6" s="1"/>
  <c r="L168" i="6"/>
  <c r="P168" i="6"/>
  <c r="S168" i="6"/>
  <c r="W168" i="6"/>
  <c r="K169" i="6"/>
  <c r="G169" i="6" s="1"/>
  <c r="L169" i="6"/>
  <c r="P169" i="6"/>
  <c r="S169" i="6"/>
  <c r="W169" i="6"/>
  <c r="K170" i="6"/>
  <c r="G170" i="6" s="1"/>
  <c r="L170" i="6"/>
  <c r="P170" i="6"/>
  <c r="S170" i="6"/>
  <c r="W170" i="6"/>
  <c r="K171" i="6"/>
  <c r="G171" i="6" s="1"/>
  <c r="L171" i="6"/>
  <c r="P171" i="6"/>
  <c r="S171" i="6"/>
  <c r="W171" i="6"/>
  <c r="K172" i="6"/>
  <c r="G172" i="6" s="1"/>
  <c r="L172" i="6"/>
  <c r="P172" i="6"/>
  <c r="S172" i="6"/>
  <c r="W172" i="6"/>
  <c r="K173" i="6"/>
  <c r="G173" i="6" s="1"/>
  <c r="L173" i="6"/>
  <c r="P173" i="6"/>
  <c r="S173" i="6"/>
  <c r="W173" i="6"/>
  <c r="K174" i="6"/>
  <c r="G174" i="6" s="1"/>
  <c r="L174" i="6"/>
  <c r="P174" i="6"/>
  <c r="S174" i="6"/>
  <c r="W174" i="6"/>
  <c r="K175" i="6"/>
  <c r="G175" i="6" s="1"/>
  <c r="L175" i="6"/>
  <c r="P175" i="6"/>
  <c r="S175" i="6"/>
  <c r="W175" i="6"/>
  <c r="K176" i="6"/>
  <c r="G176" i="6" s="1"/>
  <c r="L176" i="6"/>
  <c r="P176" i="6"/>
  <c r="S176" i="6"/>
  <c r="W176" i="6"/>
  <c r="K177" i="6"/>
  <c r="G177" i="6" s="1"/>
  <c r="L177" i="6"/>
  <c r="P177" i="6"/>
  <c r="S177" i="6"/>
  <c r="W177" i="6"/>
  <c r="K178" i="6"/>
  <c r="G178" i="6" s="1"/>
  <c r="L178" i="6"/>
  <c r="P178" i="6"/>
  <c r="S178" i="6"/>
  <c r="W178" i="6"/>
  <c r="K179" i="6"/>
  <c r="G179" i="6" s="1"/>
  <c r="L179" i="6"/>
  <c r="P179" i="6"/>
  <c r="S179" i="6"/>
  <c r="W179" i="6"/>
  <c r="K180" i="6"/>
  <c r="G180" i="6" s="1"/>
  <c r="L180" i="6"/>
  <c r="P180" i="6"/>
  <c r="S180" i="6"/>
  <c r="W180" i="6"/>
  <c r="K181" i="6"/>
  <c r="G181" i="6" s="1"/>
  <c r="L181" i="6"/>
  <c r="P181" i="6"/>
  <c r="S181" i="6"/>
  <c r="W181" i="6"/>
  <c r="K182" i="6"/>
  <c r="G182" i="6" s="1"/>
  <c r="L182" i="6"/>
  <c r="P182" i="6"/>
  <c r="S182" i="6"/>
  <c r="W182" i="6"/>
  <c r="K183" i="6"/>
  <c r="G183" i="6" s="1"/>
  <c r="L183" i="6"/>
  <c r="P183" i="6"/>
  <c r="S183" i="6"/>
  <c r="W183" i="6"/>
  <c r="K184" i="6"/>
  <c r="G184" i="6" s="1"/>
  <c r="L184" i="6"/>
  <c r="P184" i="6"/>
  <c r="S184" i="6"/>
  <c r="W184" i="6"/>
  <c r="K185" i="6"/>
  <c r="G185" i="6" s="1"/>
  <c r="L185" i="6"/>
  <c r="P185" i="6"/>
  <c r="S185" i="6"/>
  <c r="W185" i="6"/>
  <c r="K186" i="6"/>
  <c r="G186" i="6" s="1"/>
  <c r="L186" i="6"/>
  <c r="P186" i="6"/>
  <c r="S186" i="6"/>
  <c r="W186" i="6"/>
  <c r="K187" i="6"/>
  <c r="G187" i="6" s="1"/>
  <c r="L187" i="6"/>
  <c r="P187" i="6"/>
  <c r="S187" i="6"/>
  <c r="W187" i="6"/>
  <c r="K188" i="6"/>
  <c r="G188" i="6" s="1"/>
  <c r="L188" i="6"/>
  <c r="P188" i="6"/>
  <c r="S188" i="6"/>
  <c r="W188" i="6"/>
  <c r="K189" i="6"/>
  <c r="G189" i="6" s="1"/>
  <c r="L189" i="6"/>
  <c r="P189" i="6"/>
  <c r="S189" i="6"/>
  <c r="W189" i="6"/>
  <c r="K190" i="6"/>
  <c r="G190" i="6" s="1"/>
  <c r="L190" i="6"/>
  <c r="P190" i="6"/>
  <c r="S190" i="6"/>
  <c r="W190" i="6"/>
  <c r="K191" i="6"/>
  <c r="G191" i="6" s="1"/>
  <c r="L191" i="6"/>
  <c r="P191" i="6"/>
  <c r="S191" i="6"/>
  <c r="W191" i="6"/>
  <c r="K192" i="6"/>
  <c r="G192" i="6" s="1"/>
  <c r="L192" i="6"/>
  <c r="P192" i="6"/>
  <c r="S192" i="6"/>
  <c r="W192" i="6"/>
  <c r="K193" i="6"/>
  <c r="G193" i="6" s="1"/>
  <c r="L193" i="6"/>
  <c r="P193" i="6"/>
  <c r="S193" i="6"/>
  <c r="W193" i="6"/>
  <c r="K194" i="6"/>
  <c r="G194" i="6" s="1"/>
  <c r="L194" i="6"/>
  <c r="P194" i="6"/>
  <c r="S194" i="6"/>
  <c r="W194" i="6"/>
  <c r="K195" i="6"/>
  <c r="G195" i="6" s="1"/>
  <c r="L195" i="6"/>
  <c r="P195" i="6"/>
  <c r="S195" i="6"/>
  <c r="W195" i="6"/>
  <c r="K196" i="6"/>
  <c r="G196" i="6" s="1"/>
  <c r="L196" i="6"/>
  <c r="P196" i="6"/>
  <c r="S196" i="6"/>
  <c r="W196" i="6"/>
  <c r="K197" i="6"/>
  <c r="G197" i="6" s="1"/>
  <c r="L197" i="6"/>
  <c r="P197" i="6"/>
  <c r="S197" i="6"/>
  <c r="W197" i="6"/>
  <c r="K198" i="6"/>
  <c r="G198" i="6" s="1"/>
  <c r="L198" i="6"/>
  <c r="P198" i="6"/>
  <c r="S198" i="6"/>
  <c r="W198" i="6"/>
  <c r="K199" i="6"/>
  <c r="G199" i="6" s="1"/>
  <c r="L199" i="6"/>
  <c r="P199" i="6"/>
  <c r="S199" i="6"/>
  <c r="W199" i="6"/>
  <c r="K200" i="6"/>
  <c r="G200" i="6" s="1"/>
  <c r="L200" i="6"/>
  <c r="P200" i="6"/>
  <c r="S200" i="6"/>
  <c r="W200" i="6"/>
  <c r="K201" i="6"/>
  <c r="G201" i="6" s="1"/>
  <c r="L201" i="6"/>
  <c r="P201" i="6"/>
  <c r="S201" i="6"/>
  <c r="W201" i="6"/>
  <c r="K202" i="6"/>
  <c r="G202" i="6" s="1"/>
  <c r="L202" i="6"/>
  <c r="P202" i="6"/>
  <c r="S202" i="6"/>
  <c r="W202" i="6"/>
  <c r="K203" i="6"/>
  <c r="G203" i="6" s="1"/>
  <c r="L203" i="6"/>
  <c r="P203" i="6"/>
  <c r="S203" i="6"/>
  <c r="W203" i="6"/>
  <c r="K204" i="6"/>
  <c r="G204" i="6" s="1"/>
  <c r="L204" i="6"/>
  <c r="P204" i="6"/>
  <c r="S204" i="6"/>
  <c r="W204" i="6"/>
  <c r="K205" i="6"/>
  <c r="G205" i="6" s="1"/>
  <c r="L205" i="6"/>
  <c r="P205" i="6"/>
  <c r="S205" i="6"/>
  <c r="W205" i="6"/>
  <c r="K206" i="6"/>
  <c r="G206" i="6" s="1"/>
  <c r="L206" i="6"/>
  <c r="P206" i="6"/>
  <c r="S206" i="6"/>
  <c r="W206" i="6"/>
  <c r="K207" i="6"/>
  <c r="G207" i="6" s="1"/>
  <c r="L207" i="6"/>
  <c r="P207" i="6"/>
  <c r="S207" i="6"/>
  <c r="W207" i="6"/>
  <c r="K208" i="6"/>
  <c r="G208" i="6" s="1"/>
  <c r="L208" i="6"/>
  <c r="P208" i="6"/>
  <c r="S208" i="6"/>
  <c r="W208" i="6"/>
  <c r="K209" i="6"/>
  <c r="G209" i="6" s="1"/>
  <c r="L209" i="6"/>
  <c r="P209" i="6"/>
  <c r="S209" i="6"/>
  <c r="W209" i="6"/>
  <c r="K210" i="6"/>
  <c r="G210" i="6" s="1"/>
  <c r="L210" i="6"/>
  <c r="P210" i="6"/>
  <c r="S210" i="6"/>
  <c r="W210" i="6"/>
  <c r="K211" i="6"/>
  <c r="G211" i="6" s="1"/>
  <c r="L211" i="6"/>
  <c r="P211" i="6"/>
  <c r="S211" i="6"/>
  <c r="W211" i="6"/>
  <c r="K212" i="6"/>
  <c r="G212" i="6" s="1"/>
  <c r="L212" i="6"/>
  <c r="P212" i="6"/>
  <c r="S212" i="6"/>
  <c r="W212" i="6"/>
  <c r="K213" i="6"/>
  <c r="G213" i="6" s="1"/>
  <c r="L213" i="6"/>
  <c r="P213" i="6"/>
  <c r="S213" i="6"/>
  <c r="W213" i="6"/>
  <c r="K214" i="6"/>
  <c r="G214" i="6" s="1"/>
  <c r="L214" i="6"/>
  <c r="P214" i="6"/>
  <c r="S214" i="6"/>
  <c r="W214" i="6"/>
  <c r="K215" i="6"/>
  <c r="G215" i="6" s="1"/>
  <c r="L215" i="6"/>
  <c r="P215" i="6"/>
  <c r="S215" i="6"/>
  <c r="W215" i="6"/>
  <c r="K216" i="6"/>
  <c r="G216" i="6" s="1"/>
  <c r="L216" i="6"/>
  <c r="P216" i="6"/>
  <c r="S216" i="6"/>
  <c r="W216" i="6"/>
  <c r="K217" i="6"/>
  <c r="G217" i="6" s="1"/>
  <c r="L217" i="6"/>
  <c r="P217" i="6"/>
  <c r="S217" i="6"/>
  <c r="W217" i="6"/>
  <c r="K218" i="6"/>
  <c r="G218" i="6" s="1"/>
  <c r="L218" i="6"/>
  <c r="P218" i="6"/>
  <c r="S218" i="6"/>
  <c r="W218" i="6"/>
  <c r="K219" i="6"/>
  <c r="G219" i="6" s="1"/>
  <c r="L219" i="6"/>
  <c r="P219" i="6"/>
  <c r="S219" i="6"/>
  <c r="W219" i="6"/>
  <c r="K220" i="6"/>
  <c r="G220" i="6" s="1"/>
  <c r="L220" i="6"/>
  <c r="H220" i="6" s="1"/>
  <c r="P220" i="6"/>
  <c r="S220" i="6"/>
  <c r="W220" i="6"/>
  <c r="K221" i="6"/>
  <c r="G221" i="6" s="1"/>
  <c r="L221" i="6"/>
  <c r="H221" i="6" s="1"/>
  <c r="P221" i="6"/>
  <c r="S221" i="6"/>
  <c r="W221" i="6"/>
  <c r="K222" i="6"/>
  <c r="G222" i="6" s="1"/>
  <c r="L222" i="6"/>
  <c r="H222" i="6" s="1"/>
  <c r="P222" i="6"/>
  <c r="S222" i="6"/>
  <c r="W222" i="6"/>
  <c r="J54" i="6" l="1"/>
  <c r="F54" i="6" s="1"/>
  <c r="J22" i="6"/>
  <c r="F22" i="6" s="1"/>
  <c r="J70" i="6"/>
  <c r="F70" i="6" s="1"/>
  <c r="J38" i="6"/>
  <c r="F38" i="6" s="1"/>
  <c r="J6" i="6"/>
  <c r="F6" i="6" s="1"/>
  <c r="H70" i="6"/>
  <c r="J58" i="6"/>
  <c r="F58" i="6" s="1"/>
  <c r="H54" i="6"/>
  <c r="J42" i="6"/>
  <c r="F42" i="6" s="1"/>
  <c r="H38" i="6"/>
  <c r="J26" i="6"/>
  <c r="F26" i="6" s="1"/>
  <c r="H22" i="6"/>
  <c r="J10" i="6"/>
  <c r="F10" i="6" s="1"/>
  <c r="H6" i="6"/>
  <c r="J62" i="6"/>
  <c r="F62" i="6" s="1"/>
  <c r="J46" i="6"/>
  <c r="F46" i="6" s="1"/>
  <c r="J30" i="6"/>
  <c r="F30" i="6" s="1"/>
  <c r="J14" i="6"/>
  <c r="F14" i="6" s="1"/>
  <c r="J66" i="6"/>
  <c r="F66" i="6" s="1"/>
  <c r="H62" i="6"/>
  <c r="J50" i="6"/>
  <c r="F50" i="6" s="1"/>
  <c r="H46" i="6"/>
  <c r="J34" i="6"/>
  <c r="F34" i="6" s="1"/>
  <c r="H30" i="6"/>
  <c r="J18" i="6"/>
  <c r="F18" i="6" s="1"/>
  <c r="H14" i="6"/>
  <c r="J2" i="6"/>
  <c r="F2" i="6" s="1"/>
  <c r="J220" i="6"/>
  <c r="F220" i="6" s="1"/>
  <c r="J222" i="6"/>
  <c r="F222" i="6" s="1"/>
  <c r="H216" i="6"/>
  <c r="J216" i="6"/>
  <c r="F216" i="6" s="1"/>
  <c r="H208" i="6"/>
  <c r="J208" i="6"/>
  <c r="F208" i="6" s="1"/>
  <c r="H200" i="6"/>
  <c r="J200" i="6"/>
  <c r="F200" i="6" s="1"/>
  <c r="H192" i="6"/>
  <c r="J192" i="6"/>
  <c r="F192" i="6" s="1"/>
  <c r="H184" i="6"/>
  <c r="J184" i="6"/>
  <c r="F184" i="6" s="1"/>
  <c r="H176" i="6"/>
  <c r="J176" i="6"/>
  <c r="F176" i="6" s="1"/>
  <c r="H168" i="6"/>
  <c r="J168" i="6"/>
  <c r="F168" i="6" s="1"/>
  <c r="H160" i="6"/>
  <c r="J160" i="6"/>
  <c r="F160" i="6" s="1"/>
  <c r="H152" i="6"/>
  <c r="J152" i="6"/>
  <c r="F152" i="6" s="1"/>
  <c r="H219" i="6"/>
  <c r="J219" i="6"/>
  <c r="F219" i="6" s="1"/>
  <c r="H211" i="6"/>
  <c r="J211" i="6"/>
  <c r="F211" i="6" s="1"/>
  <c r="H203" i="6"/>
  <c r="J203" i="6"/>
  <c r="F203" i="6" s="1"/>
  <c r="H195" i="6"/>
  <c r="J195" i="6"/>
  <c r="F195" i="6" s="1"/>
  <c r="H187" i="6"/>
  <c r="J187" i="6"/>
  <c r="F187" i="6" s="1"/>
  <c r="H179" i="6"/>
  <c r="J179" i="6"/>
  <c r="F179" i="6" s="1"/>
  <c r="H171" i="6"/>
  <c r="J171" i="6"/>
  <c r="F171" i="6" s="1"/>
  <c r="H163" i="6"/>
  <c r="J163" i="6"/>
  <c r="F163" i="6" s="1"/>
  <c r="H155" i="6"/>
  <c r="J155" i="6"/>
  <c r="F155" i="6" s="1"/>
  <c r="H214" i="6"/>
  <c r="J214" i="6"/>
  <c r="F214" i="6" s="1"/>
  <c r="H206" i="6"/>
  <c r="J206" i="6"/>
  <c r="F206" i="6" s="1"/>
  <c r="H198" i="6"/>
  <c r="J198" i="6"/>
  <c r="F198" i="6" s="1"/>
  <c r="H190" i="6"/>
  <c r="J190" i="6"/>
  <c r="F190" i="6" s="1"/>
  <c r="H182" i="6"/>
  <c r="J182" i="6"/>
  <c r="F182" i="6" s="1"/>
  <c r="H174" i="6"/>
  <c r="J174" i="6"/>
  <c r="F174" i="6" s="1"/>
  <c r="H166" i="6"/>
  <c r="J166" i="6"/>
  <c r="F166" i="6" s="1"/>
  <c r="H158" i="6"/>
  <c r="J158" i="6"/>
  <c r="F158" i="6" s="1"/>
  <c r="H150" i="6"/>
  <c r="J150" i="6"/>
  <c r="F150" i="6" s="1"/>
  <c r="H217" i="6"/>
  <c r="J217" i="6"/>
  <c r="F217" i="6" s="1"/>
  <c r="H209" i="6"/>
  <c r="J209" i="6"/>
  <c r="F209" i="6" s="1"/>
  <c r="H201" i="6"/>
  <c r="J201" i="6"/>
  <c r="F201" i="6" s="1"/>
  <c r="H193" i="6"/>
  <c r="J193" i="6"/>
  <c r="F193" i="6" s="1"/>
  <c r="H185" i="6"/>
  <c r="J185" i="6"/>
  <c r="F185" i="6" s="1"/>
  <c r="H177" i="6"/>
  <c r="J177" i="6"/>
  <c r="F177" i="6" s="1"/>
  <c r="H169" i="6"/>
  <c r="J169" i="6"/>
  <c r="F169" i="6" s="1"/>
  <c r="H161" i="6"/>
  <c r="J161" i="6"/>
  <c r="F161" i="6" s="1"/>
  <c r="H153" i="6"/>
  <c r="J153" i="6"/>
  <c r="F153" i="6" s="1"/>
  <c r="H145" i="6"/>
  <c r="J145" i="6"/>
  <c r="F145" i="6" s="1"/>
  <c r="H137" i="6"/>
  <c r="J137" i="6"/>
  <c r="F137" i="6" s="1"/>
  <c r="H129" i="6"/>
  <c r="J129" i="6"/>
  <c r="F129" i="6" s="1"/>
  <c r="H121" i="6"/>
  <c r="J121" i="6"/>
  <c r="F121" i="6" s="1"/>
  <c r="H113" i="6"/>
  <c r="J113" i="6"/>
  <c r="F113" i="6" s="1"/>
  <c r="H105" i="6"/>
  <c r="J105" i="6"/>
  <c r="F105" i="6" s="1"/>
  <c r="H97" i="6"/>
  <c r="J97" i="6"/>
  <c r="F97" i="6" s="1"/>
  <c r="H89" i="6"/>
  <c r="J89" i="6"/>
  <c r="F89" i="6" s="1"/>
  <c r="H212" i="6"/>
  <c r="J212" i="6"/>
  <c r="F212" i="6" s="1"/>
  <c r="H204" i="6"/>
  <c r="J204" i="6"/>
  <c r="F204" i="6" s="1"/>
  <c r="H196" i="6"/>
  <c r="J196" i="6"/>
  <c r="F196" i="6" s="1"/>
  <c r="H188" i="6"/>
  <c r="J188" i="6"/>
  <c r="F188" i="6" s="1"/>
  <c r="H180" i="6"/>
  <c r="J180" i="6"/>
  <c r="F180" i="6" s="1"/>
  <c r="H172" i="6"/>
  <c r="J172" i="6"/>
  <c r="F172" i="6" s="1"/>
  <c r="H164" i="6"/>
  <c r="J164" i="6"/>
  <c r="F164" i="6" s="1"/>
  <c r="H156" i="6"/>
  <c r="J156" i="6"/>
  <c r="F156" i="6" s="1"/>
  <c r="H148" i="6"/>
  <c r="J148" i="6"/>
  <c r="F148" i="6" s="1"/>
  <c r="H140" i="6"/>
  <c r="J140" i="6"/>
  <c r="F140" i="6" s="1"/>
  <c r="H132" i="6"/>
  <c r="J132" i="6"/>
  <c r="F132" i="6" s="1"/>
  <c r="H124" i="6"/>
  <c r="J124" i="6"/>
  <c r="F124" i="6" s="1"/>
  <c r="H116" i="6"/>
  <c r="J116" i="6"/>
  <c r="F116" i="6" s="1"/>
  <c r="H108" i="6"/>
  <c r="J108" i="6"/>
  <c r="F108" i="6" s="1"/>
  <c r="H100" i="6"/>
  <c r="J100" i="6"/>
  <c r="F100" i="6" s="1"/>
  <c r="H92" i="6"/>
  <c r="J92" i="6"/>
  <c r="F92" i="6" s="1"/>
  <c r="H215" i="6"/>
  <c r="J215" i="6"/>
  <c r="F215" i="6" s="1"/>
  <c r="H207" i="6"/>
  <c r="J207" i="6"/>
  <c r="F207" i="6" s="1"/>
  <c r="H199" i="6"/>
  <c r="J199" i="6"/>
  <c r="F199" i="6" s="1"/>
  <c r="H191" i="6"/>
  <c r="J191" i="6"/>
  <c r="F191" i="6" s="1"/>
  <c r="H183" i="6"/>
  <c r="J183" i="6"/>
  <c r="F183" i="6" s="1"/>
  <c r="H175" i="6"/>
  <c r="J175" i="6"/>
  <c r="F175" i="6" s="1"/>
  <c r="H167" i="6"/>
  <c r="J167" i="6"/>
  <c r="F167" i="6" s="1"/>
  <c r="H159" i="6"/>
  <c r="J159" i="6"/>
  <c r="F159" i="6" s="1"/>
  <c r="H151" i="6"/>
  <c r="J151" i="6"/>
  <c r="F151" i="6" s="1"/>
  <c r="H143" i="6"/>
  <c r="J143" i="6"/>
  <c r="F143" i="6" s="1"/>
  <c r="H135" i="6"/>
  <c r="J135" i="6"/>
  <c r="F135" i="6" s="1"/>
  <c r="H127" i="6"/>
  <c r="J127" i="6"/>
  <c r="F127" i="6" s="1"/>
  <c r="H119" i="6"/>
  <c r="J119" i="6"/>
  <c r="F119" i="6" s="1"/>
  <c r="H111" i="6"/>
  <c r="J111" i="6"/>
  <c r="F111" i="6" s="1"/>
  <c r="H103" i="6"/>
  <c r="J103" i="6"/>
  <c r="F103" i="6" s="1"/>
  <c r="H95" i="6"/>
  <c r="J95" i="6"/>
  <c r="F95" i="6" s="1"/>
  <c r="H87" i="6"/>
  <c r="J87" i="6"/>
  <c r="F87" i="6" s="1"/>
  <c r="J78" i="6"/>
  <c r="F78" i="6" s="1"/>
  <c r="H78" i="6"/>
  <c r="H218" i="6"/>
  <c r="J218" i="6"/>
  <c r="F218" i="6" s="1"/>
  <c r="H210" i="6"/>
  <c r="J210" i="6"/>
  <c r="F210" i="6" s="1"/>
  <c r="H202" i="6"/>
  <c r="J202" i="6"/>
  <c r="F202" i="6" s="1"/>
  <c r="H194" i="6"/>
  <c r="J194" i="6"/>
  <c r="F194" i="6" s="1"/>
  <c r="H186" i="6"/>
  <c r="J186" i="6"/>
  <c r="F186" i="6" s="1"/>
  <c r="H178" i="6"/>
  <c r="J178" i="6"/>
  <c r="F178" i="6" s="1"/>
  <c r="H170" i="6"/>
  <c r="J170" i="6"/>
  <c r="F170" i="6" s="1"/>
  <c r="H162" i="6"/>
  <c r="J162" i="6"/>
  <c r="F162" i="6" s="1"/>
  <c r="H154" i="6"/>
  <c r="J154" i="6"/>
  <c r="F154" i="6" s="1"/>
  <c r="H146" i="6"/>
  <c r="J146" i="6"/>
  <c r="F146" i="6" s="1"/>
  <c r="H138" i="6"/>
  <c r="J138" i="6"/>
  <c r="F138" i="6" s="1"/>
  <c r="H130" i="6"/>
  <c r="J130" i="6"/>
  <c r="F130" i="6" s="1"/>
  <c r="H122" i="6"/>
  <c r="J122" i="6"/>
  <c r="F122" i="6" s="1"/>
  <c r="H114" i="6"/>
  <c r="J114" i="6"/>
  <c r="F114" i="6" s="1"/>
  <c r="H106" i="6"/>
  <c r="J106" i="6"/>
  <c r="F106" i="6" s="1"/>
  <c r="H98" i="6"/>
  <c r="J98" i="6"/>
  <c r="F98" i="6" s="1"/>
  <c r="H90" i="6"/>
  <c r="J90" i="6"/>
  <c r="F90" i="6" s="1"/>
  <c r="J221" i="6"/>
  <c r="F221" i="6" s="1"/>
  <c r="H213" i="6"/>
  <c r="J213" i="6"/>
  <c r="F213" i="6" s="1"/>
  <c r="H205" i="6"/>
  <c r="J205" i="6"/>
  <c r="F205" i="6" s="1"/>
  <c r="H197" i="6"/>
  <c r="J197" i="6"/>
  <c r="F197" i="6" s="1"/>
  <c r="H189" i="6"/>
  <c r="J189" i="6"/>
  <c r="F189" i="6" s="1"/>
  <c r="H181" i="6"/>
  <c r="J181" i="6"/>
  <c r="F181" i="6" s="1"/>
  <c r="H173" i="6"/>
  <c r="J173" i="6"/>
  <c r="F173" i="6" s="1"/>
  <c r="H165" i="6"/>
  <c r="J165" i="6"/>
  <c r="F165" i="6" s="1"/>
  <c r="H157" i="6"/>
  <c r="J157" i="6"/>
  <c r="F157" i="6" s="1"/>
  <c r="H149" i="6"/>
  <c r="J149" i="6"/>
  <c r="F149" i="6" s="1"/>
  <c r="H141" i="6"/>
  <c r="J141" i="6"/>
  <c r="F141" i="6" s="1"/>
  <c r="H133" i="6"/>
  <c r="J133" i="6"/>
  <c r="F133" i="6" s="1"/>
  <c r="H125" i="6"/>
  <c r="J125" i="6"/>
  <c r="F125" i="6" s="1"/>
  <c r="H117" i="6"/>
  <c r="J117" i="6"/>
  <c r="F117" i="6" s="1"/>
  <c r="H109" i="6"/>
  <c r="J109" i="6"/>
  <c r="F109" i="6" s="1"/>
  <c r="H101" i="6"/>
  <c r="J101" i="6"/>
  <c r="F101" i="6" s="1"/>
  <c r="H93" i="6"/>
  <c r="J93" i="6"/>
  <c r="F93" i="6" s="1"/>
  <c r="H144" i="6"/>
  <c r="J144" i="6"/>
  <c r="F144" i="6" s="1"/>
  <c r="H136" i="6"/>
  <c r="J136" i="6"/>
  <c r="F136" i="6" s="1"/>
  <c r="H128" i="6"/>
  <c r="J128" i="6"/>
  <c r="F128" i="6" s="1"/>
  <c r="H120" i="6"/>
  <c r="J120" i="6"/>
  <c r="F120" i="6" s="1"/>
  <c r="H112" i="6"/>
  <c r="J112" i="6"/>
  <c r="F112" i="6" s="1"/>
  <c r="H104" i="6"/>
  <c r="J104" i="6"/>
  <c r="F104" i="6" s="1"/>
  <c r="H96" i="6"/>
  <c r="J96" i="6"/>
  <c r="F96" i="6" s="1"/>
  <c r="H88" i="6"/>
  <c r="J88" i="6"/>
  <c r="F88" i="6" s="1"/>
  <c r="H147" i="6"/>
  <c r="J147" i="6"/>
  <c r="F147" i="6" s="1"/>
  <c r="H139" i="6"/>
  <c r="J139" i="6"/>
  <c r="F139" i="6" s="1"/>
  <c r="H131" i="6"/>
  <c r="J131" i="6"/>
  <c r="F131" i="6" s="1"/>
  <c r="H123" i="6"/>
  <c r="J123" i="6"/>
  <c r="F123" i="6" s="1"/>
  <c r="H115" i="6"/>
  <c r="J115" i="6"/>
  <c r="F115" i="6" s="1"/>
  <c r="H107" i="6"/>
  <c r="J107" i="6"/>
  <c r="F107" i="6" s="1"/>
  <c r="H99" i="6"/>
  <c r="J99" i="6"/>
  <c r="F99" i="6" s="1"/>
  <c r="H91" i="6"/>
  <c r="J91" i="6"/>
  <c r="F91" i="6" s="1"/>
  <c r="H142" i="6"/>
  <c r="J142" i="6"/>
  <c r="F142" i="6" s="1"/>
  <c r="H134" i="6"/>
  <c r="J134" i="6"/>
  <c r="F134" i="6" s="1"/>
  <c r="H126" i="6"/>
  <c r="J126" i="6"/>
  <c r="F126" i="6" s="1"/>
  <c r="H118" i="6"/>
  <c r="J118" i="6"/>
  <c r="F118" i="6" s="1"/>
  <c r="H110" i="6"/>
  <c r="J110" i="6"/>
  <c r="F110" i="6" s="1"/>
  <c r="H102" i="6"/>
  <c r="J102" i="6"/>
  <c r="F102" i="6" s="1"/>
  <c r="H94" i="6"/>
  <c r="J94" i="6"/>
  <c r="F94" i="6" s="1"/>
  <c r="J86" i="6"/>
  <c r="F86" i="6" s="1"/>
  <c r="H86" i="6"/>
  <c r="J79" i="6"/>
  <c r="F79" i="6" s="1"/>
  <c r="J71" i="6"/>
  <c r="F71" i="6" s="1"/>
  <c r="J63" i="6"/>
  <c r="F63" i="6" s="1"/>
  <c r="J55" i="6"/>
  <c r="F55" i="6" s="1"/>
  <c r="J47" i="6"/>
  <c r="F47" i="6" s="1"/>
  <c r="J39" i="6"/>
  <c r="F39" i="6" s="1"/>
  <c r="J31" i="6"/>
  <c r="F31" i="6" s="1"/>
  <c r="J23" i="6"/>
  <c r="F23" i="6" s="1"/>
  <c r="J15" i="6"/>
  <c r="F15" i="6" s="1"/>
  <c r="J7" i="6"/>
  <c r="F7" i="6" s="1"/>
  <c r="J80" i="6"/>
  <c r="F80" i="6" s="1"/>
  <c r="J72" i="6"/>
  <c r="F72" i="6" s="1"/>
  <c r="J64" i="6"/>
  <c r="F64" i="6" s="1"/>
  <c r="J56" i="6"/>
  <c r="F56" i="6" s="1"/>
  <c r="J48" i="6"/>
  <c r="F48" i="6" s="1"/>
  <c r="J40" i="6"/>
  <c r="F40" i="6" s="1"/>
  <c r="J32" i="6"/>
  <c r="F32" i="6" s="1"/>
  <c r="J24" i="6"/>
  <c r="F24" i="6" s="1"/>
  <c r="J16" i="6"/>
  <c r="F16" i="6" s="1"/>
  <c r="J8" i="6"/>
  <c r="F8" i="6" s="1"/>
  <c r="J81" i="6"/>
  <c r="F81" i="6" s="1"/>
  <c r="H79" i="6"/>
  <c r="J73" i="6"/>
  <c r="F73" i="6" s="1"/>
  <c r="J65" i="6"/>
  <c r="F65" i="6" s="1"/>
  <c r="J57" i="6"/>
  <c r="F57" i="6" s="1"/>
  <c r="J49" i="6"/>
  <c r="F49" i="6" s="1"/>
  <c r="J41" i="6"/>
  <c r="F41" i="6" s="1"/>
  <c r="J33" i="6"/>
  <c r="F33" i="6" s="1"/>
  <c r="J25" i="6"/>
  <c r="F25" i="6" s="1"/>
  <c r="J17" i="6"/>
  <c r="F17" i="6" s="1"/>
  <c r="J9" i="6"/>
  <c r="F9" i="6" s="1"/>
  <c r="J82" i="6"/>
  <c r="F82" i="6" s="1"/>
  <c r="H80" i="6"/>
  <c r="J74" i="6"/>
  <c r="F74" i="6" s="1"/>
  <c r="H72" i="6"/>
  <c r="J83" i="6"/>
  <c r="F83" i="6" s="1"/>
  <c r="H81" i="6"/>
  <c r="J75" i="6"/>
  <c r="F75" i="6" s="1"/>
  <c r="H73" i="6"/>
  <c r="J67" i="6"/>
  <c r="F67" i="6" s="1"/>
  <c r="J59" i="6"/>
  <c r="F59" i="6" s="1"/>
  <c r="J51" i="6"/>
  <c r="F51" i="6" s="1"/>
  <c r="J43" i="6"/>
  <c r="F43" i="6" s="1"/>
  <c r="J35" i="6"/>
  <c r="F35" i="6" s="1"/>
  <c r="J27" i="6"/>
  <c r="F27" i="6" s="1"/>
  <c r="J19" i="6"/>
  <c r="F19" i="6" s="1"/>
  <c r="J11" i="6"/>
  <c r="F11" i="6" s="1"/>
  <c r="J3" i="6"/>
  <c r="F3" i="6" s="1"/>
  <c r="J84" i="6"/>
  <c r="F84" i="6" s="1"/>
  <c r="H82" i="6"/>
  <c r="J76" i="6"/>
  <c r="F76" i="6" s="1"/>
  <c r="H74" i="6"/>
  <c r="J68" i="6"/>
  <c r="F68" i="6" s="1"/>
  <c r="J60" i="6"/>
  <c r="F60" i="6" s="1"/>
  <c r="J52" i="6"/>
  <c r="F52" i="6" s="1"/>
  <c r="J44" i="6"/>
  <c r="F44" i="6" s="1"/>
  <c r="J36" i="6"/>
  <c r="F36" i="6" s="1"/>
  <c r="J28" i="6"/>
  <c r="F28" i="6" s="1"/>
  <c r="J20" i="6"/>
  <c r="F20" i="6" s="1"/>
  <c r="J12" i="6"/>
  <c r="F12" i="6" s="1"/>
  <c r="J4" i="6"/>
  <c r="F4" i="6" s="1"/>
  <c r="J85" i="6"/>
  <c r="F85" i="6" s="1"/>
  <c r="H83" i="6"/>
  <c r="J77" i="6"/>
  <c r="F77" i="6" s="1"/>
  <c r="H75" i="6"/>
  <c r="J69" i="6"/>
  <c r="F69" i="6" s="1"/>
  <c r="J61" i="6"/>
  <c r="F61" i="6" s="1"/>
  <c r="J53" i="6"/>
  <c r="F53" i="6" s="1"/>
  <c r="J45" i="6"/>
  <c r="F45" i="6" s="1"/>
  <c r="J37" i="6"/>
  <c r="F37" i="6" s="1"/>
  <c r="J29" i="6"/>
  <c r="F29" i="6" s="1"/>
  <c r="J21" i="6"/>
  <c r="F21" i="6" s="1"/>
  <c r="J13" i="6"/>
  <c r="F13" i="6" s="1"/>
  <c r="J5" i="6"/>
  <c r="F5" i="6" s="1"/>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131" i="7"/>
  <c r="AD132" i="7"/>
  <c r="AD133" i="7"/>
  <c r="AD134" i="7"/>
  <c r="AD135" i="7"/>
  <c r="AD136" i="7"/>
  <c r="AD137" i="7"/>
  <c r="AD138" i="7"/>
  <c r="AD139" i="7"/>
  <c r="AD140" i="7"/>
  <c r="AD141" i="7"/>
  <c r="AD142" i="7"/>
  <c r="AD143" i="7"/>
  <c r="AD144" i="7"/>
  <c r="AD145" i="7"/>
  <c r="AD146" i="7"/>
  <c r="AD147" i="7"/>
  <c r="AD148" i="7"/>
  <c r="AD149" i="7"/>
  <c r="AD150" i="7"/>
  <c r="AD151" i="7"/>
  <c r="AD152" i="7"/>
  <c r="AD153" i="7"/>
  <c r="AD154" i="7"/>
  <c r="AD155" i="7"/>
  <c r="AD156" i="7"/>
  <c r="AD157" i="7"/>
  <c r="AD158" i="7"/>
  <c r="AD159" i="7"/>
  <c r="AD160" i="7"/>
  <c r="AD161" i="7"/>
  <c r="AD162" i="7"/>
  <c r="AD163" i="7"/>
  <c r="AD164" i="7"/>
  <c r="AD165" i="7"/>
  <c r="AD166" i="7"/>
  <c r="AD167" i="7"/>
  <c r="AD168" i="7"/>
  <c r="AD169" i="7"/>
  <c r="AD170" i="7"/>
  <c r="AD171" i="7"/>
  <c r="AD172" i="7"/>
  <c r="AD173" i="7"/>
  <c r="AD174" i="7"/>
  <c r="AD175" i="7"/>
  <c r="AD176" i="7"/>
  <c r="AD177" i="7"/>
  <c r="AD178" i="7"/>
  <c r="AD179" i="7"/>
  <c r="AD180" i="7"/>
  <c r="AD181" i="7"/>
  <c r="AD182" i="7"/>
  <c r="AD183" i="7"/>
  <c r="AD184" i="7"/>
  <c r="AD185" i="7"/>
  <c r="AD186" i="7"/>
  <c r="AD187" i="7"/>
  <c r="AD188" i="7"/>
  <c r="AD189" i="7"/>
  <c r="AD190" i="7"/>
  <c r="AD191" i="7"/>
  <c r="AD192" i="7"/>
  <c r="AD193" i="7"/>
  <c r="AD194" i="7"/>
  <c r="AD195" i="7"/>
  <c r="AD196" i="7"/>
  <c r="AD197" i="7"/>
  <c r="AD198" i="7"/>
  <c r="AD199" i="7"/>
  <c r="AD200" i="7"/>
  <c r="AD201" i="7"/>
  <c r="AD202" i="7"/>
  <c r="AD203" i="7"/>
  <c r="AD204" i="7"/>
  <c r="AD205" i="7"/>
  <c r="AD206" i="7"/>
  <c r="AD207" i="7"/>
  <c r="AD208" i="7"/>
  <c r="AD209" i="7"/>
  <c r="AD210" i="7"/>
  <c r="AD211" i="7"/>
  <c r="AD212" i="7"/>
  <c r="AD213" i="7"/>
  <c r="AD214" i="7"/>
  <c r="AD215" i="7"/>
  <c r="AD216" i="7"/>
  <c r="AD217" i="7"/>
  <c r="AD218" i="7"/>
  <c r="AD219" i="7"/>
  <c r="AD220" i="7"/>
  <c r="AD221" i="7"/>
  <c r="AD222" i="7"/>
  <c r="G26" i="10"/>
  <c r="G25" i="10"/>
  <c r="G24" i="10"/>
  <c r="G23" i="10"/>
  <c r="G22" i="10"/>
  <c r="G21" i="10"/>
  <c r="G20" i="10"/>
  <c r="G19" i="10"/>
  <c r="G15" i="10"/>
  <c r="G14" i="10"/>
  <c r="G13" i="10"/>
  <c r="G11" i="10"/>
  <c r="G10" i="10"/>
  <c r="G8" i="10"/>
  <c r="G7" i="10"/>
  <c r="G6" i="10"/>
  <c r="C7" i="10"/>
  <c r="C6" i="10"/>
  <c r="C3" i="10"/>
  <c r="G12" i="10" l="1"/>
  <c r="I12" i="10" s="1"/>
  <c r="G37" i="10" s="1"/>
  <c r="I8" i="10"/>
  <c r="I7" i="10"/>
  <c r="I10" i="10"/>
  <c r="I11" i="10"/>
  <c r="I13" i="10"/>
  <c r="I14" i="10"/>
  <c r="I15" i="10"/>
  <c r="I6" i="10"/>
  <c r="G27" i="10"/>
  <c r="Z222" i="8"/>
  <c r="V222" i="8"/>
  <c r="R222" i="8"/>
  <c r="O222" i="8"/>
  <c r="Z221" i="8"/>
  <c r="V221" i="8"/>
  <c r="R221" i="8"/>
  <c r="O221" i="8"/>
  <c r="Z220" i="8"/>
  <c r="V220" i="8"/>
  <c r="R220" i="8"/>
  <c r="O220" i="8"/>
  <c r="Z219" i="8"/>
  <c r="V219" i="8"/>
  <c r="R219" i="8"/>
  <c r="O219" i="8"/>
  <c r="Z218" i="8"/>
  <c r="V218" i="8"/>
  <c r="R218" i="8"/>
  <c r="O218" i="8"/>
  <c r="Z217" i="8"/>
  <c r="V217" i="8"/>
  <c r="R217" i="8"/>
  <c r="O217" i="8"/>
  <c r="Z216" i="8"/>
  <c r="V216" i="8"/>
  <c r="R216" i="8"/>
  <c r="O216" i="8"/>
  <c r="Z215" i="8"/>
  <c r="V215" i="8"/>
  <c r="R215" i="8"/>
  <c r="O215" i="8"/>
  <c r="Z214" i="8"/>
  <c r="V214" i="8"/>
  <c r="R214" i="8"/>
  <c r="O214" i="8"/>
  <c r="Z213" i="8"/>
  <c r="V213" i="8"/>
  <c r="R213" i="8"/>
  <c r="O213" i="8"/>
  <c r="Z212" i="8"/>
  <c r="V212" i="8"/>
  <c r="R212" i="8"/>
  <c r="O212" i="8"/>
  <c r="Z211" i="8"/>
  <c r="V211" i="8"/>
  <c r="R211" i="8"/>
  <c r="O211" i="8"/>
  <c r="Z210" i="8"/>
  <c r="V210" i="8"/>
  <c r="R210" i="8"/>
  <c r="O210" i="8"/>
  <c r="Z209" i="8"/>
  <c r="V209" i="8"/>
  <c r="R209" i="8"/>
  <c r="O209" i="8"/>
  <c r="Z208" i="8"/>
  <c r="V208" i="8"/>
  <c r="R208" i="8"/>
  <c r="O208" i="8"/>
  <c r="Z207" i="8"/>
  <c r="V207" i="8"/>
  <c r="R207" i="8"/>
  <c r="O207" i="8"/>
  <c r="Z206" i="8"/>
  <c r="V206" i="8"/>
  <c r="R206" i="8"/>
  <c r="O206" i="8"/>
  <c r="Z205" i="8"/>
  <c r="V205" i="8"/>
  <c r="R205" i="8"/>
  <c r="O205" i="8"/>
  <c r="Z204" i="8"/>
  <c r="V204" i="8"/>
  <c r="R204" i="8"/>
  <c r="O204" i="8"/>
  <c r="Z203" i="8"/>
  <c r="V203" i="8"/>
  <c r="R203" i="8"/>
  <c r="O203" i="8"/>
  <c r="Z202" i="8"/>
  <c r="V202" i="8"/>
  <c r="R202" i="8"/>
  <c r="O202" i="8"/>
  <c r="Z201" i="8"/>
  <c r="V201" i="8"/>
  <c r="R201" i="8"/>
  <c r="O201" i="8"/>
  <c r="Z200" i="8"/>
  <c r="V200" i="8"/>
  <c r="R200" i="8"/>
  <c r="O200" i="8"/>
  <c r="Z199" i="8"/>
  <c r="V199" i="8"/>
  <c r="R199" i="8"/>
  <c r="O199" i="8"/>
  <c r="Z198" i="8"/>
  <c r="V198" i="8"/>
  <c r="R198" i="8"/>
  <c r="O198" i="8"/>
  <c r="Z197" i="8"/>
  <c r="V197" i="8"/>
  <c r="R197" i="8"/>
  <c r="O197" i="8"/>
  <c r="Z196" i="8"/>
  <c r="V196" i="8"/>
  <c r="R196" i="8"/>
  <c r="O196" i="8"/>
  <c r="Z195" i="8"/>
  <c r="V195" i="8"/>
  <c r="R195" i="8"/>
  <c r="O195" i="8"/>
  <c r="Z194" i="8"/>
  <c r="V194" i="8"/>
  <c r="R194" i="8"/>
  <c r="O194" i="8"/>
  <c r="Z193" i="8"/>
  <c r="V193" i="8"/>
  <c r="R193" i="8"/>
  <c r="O193" i="8"/>
  <c r="Z192" i="8"/>
  <c r="V192" i="8"/>
  <c r="R192" i="8"/>
  <c r="O192" i="8"/>
  <c r="Z191" i="8"/>
  <c r="V191" i="8"/>
  <c r="R191" i="8"/>
  <c r="O191" i="8"/>
  <c r="Z190" i="8"/>
  <c r="V190" i="8"/>
  <c r="R190" i="8"/>
  <c r="O190" i="8"/>
  <c r="Z189" i="8"/>
  <c r="V189" i="8"/>
  <c r="R189" i="8"/>
  <c r="O189" i="8"/>
  <c r="Z188" i="8"/>
  <c r="V188" i="8"/>
  <c r="R188" i="8"/>
  <c r="O188" i="8"/>
  <c r="Z187" i="8"/>
  <c r="V187" i="8"/>
  <c r="R187" i="8"/>
  <c r="O187" i="8"/>
  <c r="Z186" i="8"/>
  <c r="V186" i="8"/>
  <c r="R186" i="8"/>
  <c r="O186" i="8"/>
  <c r="Z185" i="8"/>
  <c r="V185" i="8"/>
  <c r="R185" i="8"/>
  <c r="O185" i="8"/>
  <c r="Z184" i="8"/>
  <c r="V184" i="8"/>
  <c r="R184" i="8"/>
  <c r="O184" i="8"/>
  <c r="Z183" i="8"/>
  <c r="V183" i="8"/>
  <c r="R183" i="8"/>
  <c r="O183" i="8"/>
  <c r="Z182" i="8"/>
  <c r="V182" i="8"/>
  <c r="R182" i="8"/>
  <c r="O182" i="8"/>
  <c r="Z181" i="8"/>
  <c r="V181" i="8"/>
  <c r="R181" i="8"/>
  <c r="O181" i="8"/>
  <c r="Z180" i="8"/>
  <c r="V180" i="8"/>
  <c r="R180" i="8"/>
  <c r="O180" i="8"/>
  <c r="Z179" i="8"/>
  <c r="V179" i="8"/>
  <c r="R179" i="8"/>
  <c r="O179" i="8"/>
  <c r="Z178" i="8"/>
  <c r="V178" i="8"/>
  <c r="R178" i="8"/>
  <c r="O178" i="8"/>
  <c r="Z177" i="8"/>
  <c r="V177" i="8"/>
  <c r="R177" i="8"/>
  <c r="O177" i="8"/>
  <c r="Z176" i="8"/>
  <c r="V176" i="8"/>
  <c r="R176" i="8"/>
  <c r="O176" i="8"/>
  <c r="Z175" i="8"/>
  <c r="V175" i="8"/>
  <c r="R175" i="8"/>
  <c r="O175" i="8"/>
  <c r="Z174" i="8"/>
  <c r="V174" i="8"/>
  <c r="R174" i="8"/>
  <c r="O174" i="8"/>
  <c r="Z173" i="8"/>
  <c r="V173" i="8"/>
  <c r="R173" i="8"/>
  <c r="O173" i="8"/>
  <c r="Z172" i="8"/>
  <c r="V172" i="8"/>
  <c r="R172" i="8"/>
  <c r="O172" i="8"/>
  <c r="Z171" i="8"/>
  <c r="V171" i="8"/>
  <c r="R171" i="8"/>
  <c r="O171" i="8"/>
  <c r="Z170" i="8"/>
  <c r="V170" i="8"/>
  <c r="R170" i="8"/>
  <c r="O170" i="8"/>
  <c r="Z169" i="8"/>
  <c r="V169" i="8"/>
  <c r="R169" i="8"/>
  <c r="O169" i="8"/>
  <c r="Z168" i="8"/>
  <c r="V168" i="8"/>
  <c r="R168" i="8"/>
  <c r="O168" i="8"/>
  <c r="Z167" i="8"/>
  <c r="V167" i="8"/>
  <c r="R167" i="8"/>
  <c r="O167" i="8"/>
  <c r="Z166" i="8"/>
  <c r="V166" i="8"/>
  <c r="R166" i="8"/>
  <c r="O166" i="8"/>
  <c r="Z165" i="8"/>
  <c r="V165" i="8"/>
  <c r="R165" i="8"/>
  <c r="O165" i="8"/>
  <c r="Z164" i="8"/>
  <c r="V164" i="8"/>
  <c r="R164" i="8"/>
  <c r="O164" i="8"/>
  <c r="Z163" i="8"/>
  <c r="V163" i="8"/>
  <c r="R163" i="8"/>
  <c r="O163" i="8"/>
  <c r="Z162" i="8"/>
  <c r="V162" i="8"/>
  <c r="R162" i="8"/>
  <c r="O162" i="8"/>
  <c r="Z161" i="8"/>
  <c r="V161" i="8"/>
  <c r="R161" i="8"/>
  <c r="O161" i="8"/>
  <c r="Z160" i="8"/>
  <c r="V160" i="8"/>
  <c r="R160" i="8"/>
  <c r="O160" i="8"/>
  <c r="Z159" i="8"/>
  <c r="V159" i="8"/>
  <c r="R159" i="8"/>
  <c r="O159" i="8"/>
  <c r="Z158" i="8"/>
  <c r="V158" i="8"/>
  <c r="R158" i="8"/>
  <c r="O158" i="8"/>
  <c r="Z157" i="8"/>
  <c r="V157" i="8"/>
  <c r="R157" i="8"/>
  <c r="O157" i="8"/>
  <c r="Z156" i="8"/>
  <c r="V156" i="8"/>
  <c r="R156" i="8"/>
  <c r="O156" i="8"/>
  <c r="Z155" i="8"/>
  <c r="V155" i="8"/>
  <c r="R155" i="8"/>
  <c r="O155" i="8"/>
  <c r="Z154" i="8"/>
  <c r="V154" i="8"/>
  <c r="R154" i="8"/>
  <c r="O154" i="8"/>
  <c r="Z153" i="8"/>
  <c r="V153" i="8"/>
  <c r="R153" i="8"/>
  <c r="O153" i="8"/>
  <c r="Z152" i="8"/>
  <c r="V152" i="8"/>
  <c r="R152" i="8"/>
  <c r="O152" i="8"/>
  <c r="Z151" i="8"/>
  <c r="V151" i="8"/>
  <c r="R151" i="8"/>
  <c r="O151" i="8"/>
  <c r="Z150" i="8"/>
  <c r="V150" i="8"/>
  <c r="R150" i="8"/>
  <c r="O150" i="8"/>
  <c r="Z149" i="8"/>
  <c r="V149" i="8"/>
  <c r="R149" i="8"/>
  <c r="O149" i="8"/>
  <c r="Z148" i="8"/>
  <c r="V148" i="8"/>
  <c r="R148" i="8"/>
  <c r="O148" i="8"/>
  <c r="Z147" i="8"/>
  <c r="V147" i="8"/>
  <c r="R147" i="8"/>
  <c r="O147" i="8"/>
  <c r="Z146" i="8"/>
  <c r="V146" i="8"/>
  <c r="R146" i="8"/>
  <c r="O146" i="8"/>
  <c r="Z145" i="8"/>
  <c r="V145" i="8"/>
  <c r="R145" i="8"/>
  <c r="O145" i="8"/>
  <c r="Z144" i="8"/>
  <c r="V144" i="8"/>
  <c r="R144" i="8"/>
  <c r="O144" i="8"/>
  <c r="Z143" i="8"/>
  <c r="V143" i="8"/>
  <c r="R143" i="8"/>
  <c r="O143" i="8"/>
  <c r="Z142" i="8"/>
  <c r="V142" i="8"/>
  <c r="R142" i="8"/>
  <c r="O142" i="8"/>
  <c r="Z141" i="8"/>
  <c r="V141" i="8"/>
  <c r="R141" i="8"/>
  <c r="O141" i="8"/>
  <c r="Z140" i="8"/>
  <c r="V140" i="8"/>
  <c r="R140" i="8"/>
  <c r="O140" i="8"/>
  <c r="Z139" i="8"/>
  <c r="V139" i="8"/>
  <c r="R139" i="8"/>
  <c r="O139" i="8"/>
  <c r="Z138" i="8"/>
  <c r="V138" i="8"/>
  <c r="R138" i="8"/>
  <c r="O138" i="8"/>
  <c r="Z137" i="8"/>
  <c r="V137" i="8"/>
  <c r="R137" i="8"/>
  <c r="O137" i="8"/>
  <c r="Z136" i="8"/>
  <c r="V136" i="8"/>
  <c r="R136" i="8"/>
  <c r="O136" i="8"/>
  <c r="Z135" i="8"/>
  <c r="V135" i="8"/>
  <c r="R135" i="8"/>
  <c r="O135" i="8"/>
  <c r="Z134" i="8"/>
  <c r="V134" i="8"/>
  <c r="R134" i="8"/>
  <c r="O134" i="8"/>
  <c r="Z133" i="8"/>
  <c r="V133" i="8"/>
  <c r="R133" i="8"/>
  <c r="O133" i="8"/>
  <c r="Z132" i="8"/>
  <c r="V132" i="8"/>
  <c r="R132" i="8"/>
  <c r="O132" i="8"/>
  <c r="Z131" i="8"/>
  <c r="V131" i="8"/>
  <c r="R131" i="8"/>
  <c r="O131" i="8"/>
  <c r="Z130" i="8"/>
  <c r="V130" i="8"/>
  <c r="R130" i="8"/>
  <c r="O130" i="8"/>
  <c r="Z129" i="8"/>
  <c r="V129" i="8"/>
  <c r="R129" i="8"/>
  <c r="O129" i="8"/>
  <c r="Z128" i="8"/>
  <c r="V128" i="8"/>
  <c r="R128" i="8"/>
  <c r="O128" i="8"/>
  <c r="Z127" i="8"/>
  <c r="V127" i="8"/>
  <c r="R127" i="8"/>
  <c r="O127" i="8"/>
  <c r="Z126" i="8"/>
  <c r="V126" i="8"/>
  <c r="R126" i="8"/>
  <c r="O126" i="8"/>
  <c r="Z125" i="8"/>
  <c r="V125" i="8"/>
  <c r="R125" i="8"/>
  <c r="O125" i="8"/>
  <c r="Z124" i="8"/>
  <c r="V124" i="8"/>
  <c r="R124" i="8"/>
  <c r="O124" i="8"/>
  <c r="Z123" i="8"/>
  <c r="V123" i="8"/>
  <c r="R123" i="8"/>
  <c r="O123" i="8"/>
  <c r="Z122" i="8"/>
  <c r="V122" i="8"/>
  <c r="R122" i="8"/>
  <c r="O122" i="8"/>
  <c r="Z121" i="8"/>
  <c r="V121" i="8"/>
  <c r="R121" i="8"/>
  <c r="O121" i="8"/>
  <c r="Z120" i="8"/>
  <c r="V120" i="8"/>
  <c r="R120" i="8"/>
  <c r="O120" i="8"/>
  <c r="Z119" i="8"/>
  <c r="V119" i="8"/>
  <c r="R119" i="8"/>
  <c r="O119" i="8"/>
  <c r="Z118" i="8"/>
  <c r="V118" i="8"/>
  <c r="R118" i="8"/>
  <c r="O118" i="8"/>
  <c r="Z117" i="8"/>
  <c r="V117" i="8"/>
  <c r="R117" i="8"/>
  <c r="O117" i="8"/>
  <c r="Z116" i="8"/>
  <c r="V116" i="8"/>
  <c r="R116" i="8"/>
  <c r="O116" i="8"/>
  <c r="Z115" i="8"/>
  <c r="V115" i="8"/>
  <c r="R115" i="8"/>
  <c r="O115" i="8"/>
  <c r="Z114" i="8"/>
  <c r="V114" i="8"/>
  <c r="R114" i="8"/>
  <c r="O114" i="8"/>
  <c r="Z113" i="8"/>
  <c r="V113" i="8"/>
  <c r="R113" i="8"/>
  <c r="O113" i="8"/>
  <c r="Z112" i="8"/>
  <c r="V112" i="8"/>
  <c r="R112" i="8"/>
  <c r="O112" i="8"/>
  <c r="Z111" i="8"/>
  <c r="V111" i="8"/>
  <c r="R111" i="8"/>
  <c r="O111" i="8"/>
  <c r="Z110" i="8"/>
  <c r="V110" i="8"/>
  <c r="R110" i="8"/>
  <c r="O110" i="8"/>
  <c r="Z109" i="8"/>
  <c r="V109" i="8"/>
  <c r="R109" i="8"/>
  <c r="O109" i="8"/>
  <c r="Z108" i="8"/>
  <c r="V108" i="8"/>
  <c r="R108" i="8"/>
  <c r="O108" i="8"/>
  <c r="Z107" i="8"/>
  <c r="V107" i="8"/>
  <c r="R107" i="8"/>
  <c r="O107" i="8"/>
  <c r="Z106" i="8"/>
  <c r="V106" i="8"/>
  <c r="R106" i="8"/>
  <c r="O106" i="8"/>
  <c r="Z105" i="8"/>
  <c r="V105" i="8"/>
  <c r="R105" i="8"/>
  <c r="O105" i="8"/>
  <c r="Z104" i="8"/>
  <c r="V104" i="8"/>
  <c r="R104" i="8"/>
  <c r="O104" i="8"/>
  <c r="Z103" i="8"/>
  <c r="V103" i="8"/>
  <c r="R103" i="8"/>
  <c r="O103" i="8"/>
  <c r="Z102" i="8"/>
  <c r="V102" i="8"/>
  <c r="R102" i="8"/>
  <c r="O102" i="8"/>
  <c r="Z101" i="8"/>
  <c r="V101" i="8"/>
  <c r="R101" i="8"/>
  <c r="O101" i="8"/>
  <c r="Z100" i="8"/>
  <c r="V100" i="8"/>
  <c r="R100" i="8"/>
  <c r="O100" i="8"/>
  <c r="Z99" i="8"/>
  <c r="V99" i="8"/>
  <c r="R99" i="8"/>
  <c r="O99" i="8"/>
  <c r="Z98" i="8"/>
  <c r="V98" i="8"/>
  <c r="R98" i="8"/>
  <c r="O98" i="8"/>
  <c r="Z97" i="8"/>
  <c r="V97" i="8"/>
  <c r="R97" i="8"/>
  <c r="O97" i="8"/>
  <c r="Z96" i="8"/>
  <c r="V96" i="8"/>
  <c r="R96" i="8"/>
  <c r="O96" i="8"/>
  <c r="Z95" i="8"/>
  <c r="V95" i="8"/>
  <c r="R95" i="8"/>
  <c r="O95" i="8"/>
  <c r="Z94" i="8"/>
  <c r="V94" i="8"/>
  <c r="R94" i="8"/>
  <c r="O94" i="8"/>
  <c r="Z93" i="8"/>
  <c r="V93" i="8"/>
  <c r="R93" i="8"/>
  <c r="O93" i="8"/>
  <c r="Z92" i="8"/>
  <c r="V92" i="8"/>
  <c r="R92" i="8"/>
  <c r="O92" i="8"/>
  <c r="Z91" i="8"/>
  <c r="V91" i="8"/>
  <c r="R91" i="8"/>
  <c r="O91" i="8"/>
  <c r="Z90" i="8"/>
  <c r="V90" i="8"/>
  <c r="R90" i="8"/>
  <c r="O90" i="8"/>
  <c r="Z89" i="8"/>
  <c r="V89" i="8"/>
  <c r="R89" i="8"/>
  <c r="O89" i="8"/>
  <c r="Z88" i="8"/>
  <c r="V88" i="8"/>
  <c r="R88" i="8"/>
  <c r="O88" i="8"/>
  <c r="Z87" i="8"/>
  <c r="V87" i="8"/>
  <c r="R87" i="8"/>
  <c r="O87" i="8"/>
  <c r="Z86" i="8"/>
  <c r="V86" i="8"/>
  <c r="R86" i="8"/>
  <c r="O86" i="8"/>
  <c r="Z85" i="8"/>
  <c r="V85" i="8"/>
  <c r="R85" i="8"/>
  <c r="O85" i="8"/>
  <c r="Z84" i="8"/>
  <c r="V84" i="8"/>
  <c r="R84" i="8"/>
  <c r="O84" i="8"/>
  <c r="Z83" i="8"/>
  <c r="V83" i="8"/>
  <c r="R83" i="8"/>
  <c r="O83" i="8"/>
  <c r="Z82" i="8"/>
  <c r="V82" i="8"/>
  <c r="R82" i="8"/>
  <c r="O82" i="8"/>
  <c r="Z81" i="8"/>
  <c r="V81" i="8"/>
  <c r="R81" i="8"/>
  <c r="O81" i="8"/>
  <c r="Z80" i="8"/>
  <c r="V80" i="8"/>
  <c r="R80" i="8"/>
  <c r="O80" i="8"/>
  <c r="Z79" i="8"/>
  <c r="V79" i="8"/>
  <c r="R79" i="8"/>
  <c r="O79" i="8"/>
  <c r="Z78" i="8"/>
  <c r="V78" i="8"/>
  <c r="R78" i="8"/>
  <c r="O78" i="8"/>
  <c r="Z77" i="8"/>
  <c r="V77" i="8"/>
  <c r="R77" i="8"/>
  <c r="O77" i="8"/>
  <c r="Z76" i="8"/>
  <c r="V76" i="8"/>
  <c r="R76" i="8"/>
  <c r="O76" i="8"/>
  <c r="Z75" i="8"/>
  <c r="V75" i="8"/>
  <c r="R75" i="8"/>
  <c r="O75" i="8"/>
  <c r="Z74" i="8"/>
  <c r="V74" i="8"/>
  <c r="R74" i="8"/>
  <c r="O74" i="8"/>
  <c r="Z73" i="8"/>
  <c r="V73" i="8"/>
  <c r="R73" i="8"/>
  <c r="O73" i="8"/>
  <c r="Z72" i="8"/>
  <c r="V72" i="8"/>
  <c r="R72" i="8"/>
  <c r="O72" i="8"/>
  <c r="Z71" i="8"/>
  <c r="V71" i="8"/>
  <c r="R71" i="8"/>
  <c r="O71" i="8"/>
  <c r="Z70" i="8"/>
  <c r="V70" i="8"/>
  <c r="R70" i="8"/>
  <c r="O70" i="8"/>
  <c r="Z69" i="8"/>
  <c r="V69" i="8"/>
  <c r="R69" i="8"/>
  <c r="O69" i="8"/>
  <c r="Z68" i="8"/>
  <c r="V68" i="8"/>
  <c r="R68" i="8"/>
  <c r="O68" i="8"/>
  <c r="Z67" i="8"/>
  <c r="V67" i="8"/>
  <c r="R67" i="8"/>
  <c r="O67" i="8"/>
  <c r="Z66" i="8"/>
  <c r="V66" i="8"/>
  <c r="R66" i="8"/>
  <c r="O66" i="8"/>
  <c r="Z65" i="8"/>
  <c r="V65" i="8"/>
  <c r="R65" i="8"/>
  <c r="O65" i="8"/>
  <c r="Z64" i="8"/>
  <c r="V64" i="8"/>
  <c r="R64" i="8"/>
  <c r="O64" i="8"/>
  <c r="Z63" i="8"/>
  <c r="V63" i="8"/>
  <c r="R63" i="8"/>
  <c r="O63" i="8"/>
  <c r="Z62" i="8"/>
  <c r="V62" i="8"/>
  <c r="R62" i="8"/>
  <c r="O62" i="8"/>
  <c r="Z61" i="8"/>
  <c r="V61" i="8"/>
  <c r="R61" i="8"/>
  <c r="O61" i="8"/>
  <c r="Z60" i="8"/>
  <c r="V60" i="8"/>
  <c r="R60" i="8"/>
  <c r="O60" i="8"/>
  <c r="Z59" i="8"/>
  <c r="V59" i="8"/>
  <c r="R59" i="8"/>
  <c r="O59" i="8"/>
  <c r="Z58" i="8"/>
  <c r="V58" i="8"/>
  <c r="R58" i="8"/>
  <c r="O58" i="8"/>
  <c r="Z57" i="8"/>
  <c r="V57" i="8"/>
  <c r="R57" i="8"/>
  <c r="O57" i="8"/>
  <c r="Z56" i="8"/>
  <c r="V56" i="8"/>
  <c r="R56" i="8"/>
  <c r="O56" i="8"/>
  <c r="Z55" i="8"/>
  <c r="V55" i="8"/>
  <c r="R55" i="8"/>
  <c r="O55" i="8"/>
  <c r="Z54" i="8"/>
  <c r="V54" i="8"/>
  <c r="R54" i="8"/>
  <c r="O54" i="8"/>
  <c r="Z53" i="8"/>
  <c r="V53" i="8"/>
  <c r="R53" i="8"/>
  <c r="O53" i="8"/>
  <c r="Z52" i="8"/>
  <c r="V52" i="8"/>
  <c r="R52" i="8"/>
  <c r="O52" i="8"/>
  <c r="Z51" i="8"/>
  <c r="V51" i="8"/>
  <c r="R51" i="8"/>
  <c r="O51" i="8"/>
  <c r="Z50" i="8"/>
  <c r="V50" i="8"/>
  <c r="R50" i="8"/>
  <c r="O50" i="8"/>
  <c r="Z49" i="8"/>
  <c r="V49" i="8"/>
  <c r="R49" i="8"/>
  <c r="O49" i="8"/>
  <c r="Z48" i="8"/>
  <c r="V48" i="8"/>
  <c r="R48" i="8"/>
  <c r="O48" i="8"/>
  <c r="Z47" i="8"/>
  <c r="V47" i="8"/>
  <c r="R47" i="8"/>
  <c r="O47" i="8"/>
  <c r="Z46" i="8"/>
  <c r="V46" i="8"/>
  <c r="R46" i="8"/>
  <c r="O46" i="8"/>
  <c r="Z45" i="8"/>
  <c r="V45" i="8"/>
  <c r="R45" i="8"/>
  <c r="O45" i="8"/>
  <c r="Z44" i="8"/>
  <c r="V44" i="8"/>
  <c r="R44" i="8"/>
  <c r="O44" i="8"/>
  <c r="Z43" i="8"/>
  <c r="V43" i="8"/>
  <c r="R43" i="8"/>
  <c r="O43" i="8"/>
  <c r="Z42" i="8"/>
  <c r="V42" i="8"/>
  <c r="R42" i="8"/>
  <c r="O42" i="8"/>
  <c r="Z41" i="8"/>
  <c r="V41" i="8"/>
  <c r="R41" i="8"/>
  <c r="O41" i="8"/>
  <c r="Z40" i="8"/>
  <c r="V40" i="8"/>
  <c r="R40" i="8"/>
  <c r="O40" i="8"/>
  <c r="Z39" i="8"/>
  <c r="V39" i="8"/>
  <c r="R39" i="8"/>
  <c r="O39" i="8"/>
  <c r="Z38" i="8"/>
  <c r="V38" i="8"/>
  <c r="R38" i="8"/>
  <c r="O38" i="8"/>
  <c r="Z37" i="8"/>
  <c r="V37" i="8"/>
  <c r="R37" i="8"/>
  <c r="O37" i="8"/>
  <c r="Z36" i="8"/>
  <c r="V36" i="8"/>
  <c r="R36" i="8"/>
  <c r="O36" i="8"/>
  <c r="Z35" i="8"/>
  <c r="V35" i="8"/>
  <c r="R35" i="8"/>
  <c r="O35" i="8"/>
  <c r="Z34" i="8"/>
  <c r="V34" i="8"/>
  <c r="R34" i="8"/>
  <c r="O34" i="8"/>
  <c r="Z33" i="8"/>
  <c r="V33" i="8"/>
  <c r="R33" i="8"/>
  <c r="O33" i="8"/>
  <c r="Z32" i="8"/>
  <c r="V32" i="8"/>
  <c r="R32" i="8"/>
  <c r="O32" i="8"/>
  <c r="Z31" i="8"/>
  <c r="V31" i="8"/>
  <c r="R31" i="8"/>
  <c r="O31" i="8"/>
  <c r="Z30" i="8"/>
  <c r="V30" i="8"/>
  <c r="R30" i="8"/>
  <c r="O30" i="8"/>
  <c r="Z29" i="8"/>
  <c r="V29" i="8"/>
  <c r="R29" i="8"/>
  <c r="O29" i="8"/>
  <c r="Z28" i="8"/>
  <c r="V28" i="8"/>
  <c r="R28" i="8"/>
  <c r="O28" i="8"/>
  <c r="Z27" i="8"/>
  <c r="V27" i="8"/>
  <c r="R27" i="8"/>
  <c r="O27" i="8"/>
  <c r="Z26" i="8"/>
  <c r="V26" i="8"/>
  <c r="R26" i="8"/>
  <c r="O26" i="8"/>
  <c r="Z25" i="8"/>
  <c r="V25" i="8"/>
  <c r="R25" i="8"/>
  <c r="O25" i="8"/>
  <c r="Z24" i="8"/>
  <c r="V24" i="8"/>
  <c r="R24" i="8"/>
  <c r="O24" i="8"/>
  <c r="Z23" i="8"/>
  <c r="V23" i="8"/>
  <c r="R23" i="8"/>
  <c r="O23" i="8"/>
  <c r="Z22" i="8"/>
  <c r="V22" i="8"/>
  <c r="R22" i="8"/>
  <c r="O22" i="8"/>
  <c r="Z21" i="8"/>
  <c r="V21" i="8"/>
  <c r="R21" i="8"/>
  <c r="O21" i="8"/>
  <c r="Z20" i="8"/>
  <c r="V20" i="8"/>
  <c r="R20" i="8"/>
  <c r="O20" i="8"/>
  <c r="Z19" i="8"/>
  <c r="V19" i="8"/>
  <c r="R19" i="8"/>
  <c r="O19" i="8"/>
  <c r="Z18" i="8"/>
  <c r="V18" i="8"/>
  <c r="R18" i="8"/>
  <c r="O18" i="8"/>
  <c r="Z17" i="8"/>
  <c r="V17" i="8"/>
  <c r="R17" i="8"/>
  <c r="O17" i="8"/>
  <c r="Z16" i="8"/>
  <c r="V16" i="8"/>
  <c r="R16" i="8"/>
  <c r="O16" i="8"/>
  <c r="Z15" i="8"/>
  <c r="V15" i="8"/>
  <c r="R15" i="8"/>
  <c r="O15" i="8"/>
  <c r="Z14" i="8"/>
  <c r="V14" i="8"/>
  <c r="R14" i="8"/>
  <c r="O14" i="8"/>
  <c r="Z13" i="8"/>
  <c r="V13" i="8"/>
  <c r="R13" i="8"/>
  <c r="O13" i="8"/>
  <c r="Z12" i="8"/>
  <c r="V12" i="8"/>
  <c r="R12" i="8"/>
  <c r="O12" i="8"/>
  <c r="Z11" i="8"/>
  <c r="V11" i="8"/>
  <c r="R11" i="8"/>
  <c r="O11" i="8"/>
  <c r="Z10" i="8"/>
  <c r="V10" i="8"/>
  <c r="R10" i="8"/>
  <c r="O10" i="8"/>
  <c r="Z9" i="8"/>
  <c r="V9" i="8"/>
  <c r="R9" i="8"/>
  <c r="O9" i="8"/>
  <c r="Z8" i="8"/>
  <c r="V8" i="8"/>
  <c r="R8" i="8"/>
  <c r="O8" i="8"/>
  <c r="Z7" i="8"/>
  <c r="V7" i="8"/>
  <c r="R7" i="8"/>
  <c r="O7" i="8"/>
  <c r="Z6" i="8"/>
  <c r="V6" i="8"/>
  <c r="R6" i="8"/>
  <c r="O6" i="8"/>
  <c r="Z5" i="8"/>
  <c r="V5" i="8"/>
  <c r="R5" i="8"/>
  <c r="O5" i="8"/>
  <c r="Z4" i="8"/>
  <c r="V4" i="8"/>
  <c r="R4" i="8"/>
  <c r="O4" i="8"/>
  <c r="Z3" i="8"/>
  <c r="V3" i="8"/>
  <c r="R3" i="8"/>
  <c r="O3" i="8"/>
  <c r="Z2" i="8"/>
  <c r="V2" i="8"/>
  <c r="R2" i="8"/>
  <c r="O2" i="8"/>
  <c r="I2" i="7"/>
  <c r="I3" i="7"/>
  <c r="I4" i="7"/>
  <c r="I5" i="7"/>
  <c r="I6" i="7"/>
  <c r="I7" i="7"/>
  <c r="I8" i="7"/>
  <c r="I9" i="7"/>
  <c r="I10" i="7"/>
  <c r="I11" i="7"/>
  <c r="K11" i="7" s="1"/>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F177" i="7" s="1"/>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F217" i="7" s="1"/>
  <c r="I218" i="7"/>
  <c r="I219" i="7"/>
  <c r="I220" i="7"/>
  <c r="I221" i="7"/>
  <c r="I222" i="7"/>
  <c r="J2" i="7"/>
  <c r="J3" i="7"/>
  <c r="J4" i="7"/>
  <c r="K4" i="7" s="1"/>
  <c r="J5" i="7"/>
  <c r="K5" i="7" s="1"/>
  <c r="J6" i="7"/>
  <c r="K6" i="7" s="1"/>
  <c r="J7" i="7"/>
  <c r="J8" i="7"/>
  <c r="J9" i="7"/>
  <c r="J10" i="7"/>
  <c r="J11" i="7"/>
  <c r="J12" i="7"/>
  <c r="J13" i="7"/>
  <c r="K13" i="7" s="1"/>
  <c r="J14" i="7"/>
  <c r="K14" i="7" s="1"/>
  <c r="J15" i="7"/>
  <c r="J16" i="7"/>
  <c r="J17" i="7"/>
  <c r="J18" i="7"/>
  <c r="J19" i="7"/>
  <c r="J20" i="7"/>
  <c r="J21" i="7"/>
  <c r="K21" i="7" s="1"/>
  <c r="J22" i="7"/>
  <c r="K22" i="7" s="1"/>
  <c r="J23" i="7"/>
  <c r="J24" i="7"/>
  <c r="J25" i="7"/>
  <c r="J26" i="7"/>
  <c r="J27" i="7"/>
  <c r="J28" i="7"/>
  <c r="J29" i="7"/>
  <c r="K29" i="7" s="1"/>
  <c r="J30" i="7"/>
  <c r="K30" i="7" s="1"/>
  <c r="J31" i="7"/>
  <c r="J32" i="7"/>
  <c r="J33" i="7"/>
  <c r="J34" i="7"/>
  <c r="J35" i="7"/>
  <c r="J36" i="7"/>
  <c r="J37" i="7"/>
  <c r="K37" i="7" s="1"/>
  <c r="J38" i="7"/>
  <c r="K38" i="7" s="1"/>
  <c r="J39" i="7"/>
  <c r="J40" i="7"/>
  <c r="J41" i="7"/>
  <c r="J42" i="7"/>
  <c r="J43" i="7"/>
  <c r="J44" i="7"/>
  <c r="J45" i="7"/>
  <c r="K45" i="7" s="1"/>
  <c r="J46" i="7"/>
  <c r="K46" i="7" s="1"/>
  <c r="J47" i="7"/>
  <c r="J48" i="7"/>
  <c r="J49" i="7"/>
  <c r="J50" i="7"/>
  <c r="J51" i="7"/>
  <c r="J52" i="7"/>
  <c r="J53" i="7"/>
  <c r="J54" i="7"/>
  <c r="K54" i="7" s="1"/>
  <c r="J55" i="7"/>
  <c r="J56" i="7"/>
  <c r="J57" i="7"/>
  <c r="J58" i="7"/>
  <c r="J59" i="7"/>
  <c r="J60" i="7"/>
  <c r="J61" i="7"/>
  <c r="K61" i="7" s="1"/>
  <c r="J62" i="7"/>
  <c r="K62" i="7" s="1"/>
  <c r="J63" i="7"/>
  <c r="J64" i="7"/>
  <c r="J65" i="7"/>
  <c r="J66" i="7"/>
  <c r="J67" i="7"/>
  <c r="J68" i="7"/>
  <c r="J69" i="7"/>
  <c r="K69" i="7" s="1"/>
  <c r="J70" i="7"/>
  <c r="K70" i="7" s="1"/>
  <c r="J71" i="7"/>
  <c r="J72" i="7"/>
  <c r="J73" i="7"/>
  <c r="J74" i="7"/>
  <c r="J75" i="7"/>
  <c r="J76" i="7"/>
  <c r="J77" i="7"/>
  <c r="K77" i="7" s="1"/>
  <c r="J78" i="7"/>
  <c r="K78" i="7" s="1"/>
  <c r="J79" i="7"/>
  <c r="J80" i="7"/>
  <c r="J81" i="7"/>
  <c r="J82" i="7"/>
  <c r="J83" i="7"/>
  <c r="J84" i="7"/>
  <c r="J85" i="7"/>
  <c r="K85" i="7" s="1"/>
  <c r="J86" i="7"/>
  <c r="K86" i="7" s="1"/>
  <c r="J87" i="7"/>
  <c r="J88" i="7"/>
  <c r="J89" i="7"/>
  <c r="J90" i="7"/>
  <c r="J91" i="7"/>
  <c r="J92" i="7"/>
  <c r="J93" i="7"/>
  <c r="K93" i="7" s="1"/>
  <c r="J94" i="7"/>
  <c r="K94" i="7" s="1"/>
  <c r="J95" i="7"/>
  <c r="J96" i="7"/>
  <c r="J97" i="7"/>
  <c r="J98" i="7"/>
  <c r="J99" i="7"/>
  <c r="J100" i="7"/>
  <c r="J101" i="7"/>
  <c r="K101" i="7" s="1"/>
  <c r="J102" i="7"/>
  <c r="K102" i="7" s="1"/>
  <c r="J103" i="7"/>
  <c r="J104" i="7"/>
  <c r="J105" i="7"/>
  <c r="J106" i="7"/>
  <c r="J107" i="7"/>
  <c r="J108" i="7"/>
  <c r="J109" i="7"/>
  <c r="K109" i="7" s="1"/>
  <c r="J110" i="7"/>
  <c r="K110" i="7" s="1"/>
  <c r="J111" i="7"/>
  <c r="J112" i="7"/>
  <c r="J113" i="7"/>
  <c r="J114" i="7"/>
  <c r="J115" i="7"/>
  <c r="J116" i="7"/>
  <c r="J117" i="7"/>
  <c r="K117" i="7" s="1"/>
  <c r="J118" i="7"/>
  <c r="K118" i="7" s="1"/>
  <c r="J119" i="7"/>
  <c r="J120" i="7"/>
  <c r="J121" i="7"/>
  <c r="J122" i="7"/>
  <c r="J123" i="7"/>
  <c r="J124" i="7"/>
  <c r="J125" i="7"/>
  <c r="K125" i="7" s="1"/>
  <c r="J126" i="7"/>
  <c r="K126" i="7" s="1"/>
  <c r="J127" i="7"/>
  <c r="J128" i="7"/>
  <c r="J129" i="7"/>
  <c r="J130" i="7"/>
  <c r="J131" i="7"/>
  <c r="J132" i="7"/>
  <c r="K132" i="7" s="1"/>
  <c r="J133" i="7"/>
  <c r="K133" i="7" s="1"/>
  <c r="J134" i="7"/>
  <c r="K134" i="7" s="1"/>
  <c r="J135" i="7"/>
  <c r="J136" i="7"/>
  <c r="J137" i="7"/>
  <c r="J138" i="7"/>
  <c r="J139" i="7"/>
  <c r="J140" i="7"/>
  <c r="K140" i="7" s="1"/>
  <c r="J141" i="7"/>
  <c r="K141" i="7" s="1"/>
  <c r="J142" i="7"/>
  <c r="K142" i="7" s="1"/>
  <c r="J143" i="7"/>
  <c r="J144" i="7"/>
  <c r="J145" i="7"/>
  <c r="J146" i="7"/>
  <c r="J147" i="7"/>
  <c r="J148" i="7"/>
  <c r="J149" i="7"/>
  <c r="K149" i="7" s="1"/>
  <c r="J150" i="7"/>
  <c r="J151" i="7"/>
  <c r="J152" i="7"/>
  <c r="J153" i="7"/>
  <c r="J154" i="7"/>
  <c r="J155" i="7"/>
  <c r="J156" i="7"/>
  <c r="J157" i="7"/>
  <c r="K157" i="7" s="1"/>
  <c r="J158" i="7"/>
  <c r="K158" i="7" s="1"/>
  <c r="J159" i="7"/>
  <c r="J160" i="7"/>
  <c r="J161" i="7"/>
  <c r="J162" i="7"/>
  <c r="J163" i="7"/>
  <c r="J164" i="7"/>
  <c r="J165" i="7"/>
  <c r="K165" i="7" s="1"/>
  <c r="J166" i="7"/>
  <c r="K166" i="7" s="1"/>
  <c r="J167" i="7"/>
  <c r="J168" i="7"/>
  <c r="J169" i="7"/>
  <c r="J170" i="7"/>
  <c r="J171" i="7"/>
  <c r="J172" i="7"/>
  <c r="K172" i="7" s="1"/>
  <c r="J173" i="7"/>
  <c r="K173" i="7" s="1"/>
  <c r="J174" i="7"/>
  <c r="K174" i="7" s="1"/>
  <c r="J175" i="7"/>
  <c r="J176" i="7"/>
  <c r="J177" i="7"/>
  <c r="J178" i="7"/>
  <c r="J179" i="7"/>
  <c r="J180" i="7"/>
  <c r="K180" i="7" s="1"/>
  <c r="J181" i="7"/>
  <c r="K181" i="7" s="1"/>
  <c r="J182" i="7"/>
  <c r="K182" i="7" s="1"/>
  <c r="J183" i="7"/>
  <c r="J184" i="7"/>
  <c r="J185" i="7"/>
  <c r="J186" i="7"/>
  <c r="J187" i="7"/>
  <c r="J188" i="7"/>
  <c r="J189" i="7"/>
  <c r="K189" i="7" s="1"/>
  <c r="J190" i="7"/>
  <c r="K190" i="7" s="1"/>
  <c r="J191" i="7"/>
  <c r="J192" i="7"/>
  <c r="J193" i="7"/>
  <c r="J194" i="7"/>
  <c r="J195" i="7"/>
  <c r="J196" i="7"/>
  <c r="J197" i="7"/>
  <c r="K197" i="7" s="1"/>
  <c r="J198" i="7"/>
  <c r="K198" i="7" s="1"/>
  <c r="J199" i="7"/>
  <c r="J200" i="7"/>
  <c r="J201" i="7"/>
  <c r="J202" i="7"/>
  <c r="J203" i="7"/>
  <c r="J204" i="7"/>
  <c r="J205" i="7"/>
  <c r="K205" i="7" s="1"/>
  <c r="J206" i="7"/>
  <c r="K206" i="7" s="1"/>
  <c r="J207" i="7"/>
  <c r="J208" i="7"/>
  <c r="J209" i="7"/>
  <c r="J210" i="7"/>
  <c r="J211" i="7"/>
  <c r="J212" i="7"/>
  <c r="J213" i="7"/>
  <c r="K213" i="7" s="1"/>
  <c r="J214" i="7"/>
  <c r="K214" i="7" s="1"/>
  <c r="J215" i="7"/>
  <c r="J216" i="7"/>
  <c r="J217" i="7"/>
  <c r="J218" i="7"/>
  <c r="J219" i="7"/>
  <c r="J220" i="7"/>
  <c r="K220" i="7" s="1"/>
  <c r="J221" i="7"/>
  <c r="K221" i="7" s="1"/>
  <c r="J222" i="7"/>
  <c r="K222" i="7" s="1"/>
  <c r="N2" i="7"/>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Q2" i="7"/>
  <c r="Q3" i="7"/>
  <c r="Q29" i="7"/>
  <c r="Q30" i="7"/>
  <c r="Q31" i="7"/>
  <c r="Q32" i="7"/>
  <c r="Q33" i="7"/>
  <c r="Q34" i="7"/>
  <c r="Q35" i="7"/>
  <c r="Q36" i="7"/>
  <c r="Q37" i="7"/>
  <c r="Q38" i="7"/>
  <c r="Q39" i="7"/>
  <c r="Q40" i="7"/>
  <c r="Q41" i="7"/>
  <c r="Q42" i="7"/>
  <c r="Q43" i="7"/>
  <c r="Q44" i="7"/>
  <c r="Q45" i="7"/>
  <c r="Q46" i="7"/>
  <c r="Q48" i="7"/>
  <c r="Q50" i="7"/>
  <c r="Q51" i="7"/>
  <c r="Q52" i="7"/>
  <c r="Q53" i="7"/>
  <c r="Q54" i="7"/>
  <c r="Q55" i="7"/>
  <c r="Q56" i="7"/>
  <c r="Q58" i="7"/>
  <c r="Q59" i="7"/>
  <c r="Q60" i="7"/>
  <c r="Q61" i="7"/>
  <c r="Q62" i="7"/>
  <c r="Q63" i="7"/>
  <c r="Q64" i="7"/>
  <c r="Q65" i="7"/>
  <c r="Q66" i="7"/>
  <c r="Q67" i="7"/>
  <c r="Q68" i="7"/>
  <c r="Q69" i="7"/>
  <c r="Q70" i="7"/>
  <c r="Q71" i="7"/>
  <c r="Q72" i="7"/>
  <c r="Q73" i="7"/>
  <c r="Q74" i="7"/>
  <c r="Q75" i="7"/>
  <c r="Q76" i="7"/>
  <c r="Q77" i="7"/>
  <c r="Q78" i="7"/>
  <c r="Q79" i="7"/>
  <c r="Q80" i="7"/>
  <c r="Q81"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34" i="7"/>
  <c r="Q135" i="7"/>
  <c r="Q136" i="7"/>
  <c r="Q137" i="7"/>
  <c r="Q138" i="7"/>
  <c r="Q139" i="7"/>
  <c r="Q142" i="7"/>
  <c r="Q143" i="7"/>
  <c r="Q144"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3" i="7"/>
  <c r="Q174" i="7"/>
  <c r="Q175" i="7"/>
  <c r="Q177" i="7"/>
  <c r="Q178" i="7"/>
  <c r="Q179" i="7"/>
  <c r="Q180"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T2" i="7"/>
  <c r="T3" i="7"/>
  <c r="T4" i="7"/>
  <c r="T5" i="7"/>
  <c r="T6" i="7"/>
  <c r="T7" i="7"/>
  <c r="T8" i="7"/>
  <c r="T9" i="7"/>
  <c r="T10" i="7"/>
  <c r="T11" i="7"/>
  <c r="T12" i="7"/>
  <c r="T13" i="7"/>
  <c r="T14" i="7"/>
  <c r="T15" i="7"/>
  <c r="T16" i="7"/>
  <c r="T17" i="7"/>
  <c r="T18" i="7"/>
  <c r="T19" i="7"/>
  <c r="T21" i="7"/>
  <c r="T22" i="7"/>
  <c r="T23" i="7"/>
  <c r="T24" i="7"/>
  <c r="T25" i="7"/>
  <c r="T26" i="7"/>
  <c r="T27" i="7"/>
  <c r="T28" i="7"/>
  <c r="T29" i="7"/>
  <c r="T30" i="7"/>
  <c r="T31" i="7"/>
  <c r="T32" i="7"/>
  <c r="T33" i="7"/>
  <c r="T34" i="7"/>
  <c r="T35" i="7"/>
  <c r="T36" i="7"/>
  <c r="T37" i="7"/>
  <c r="T38" i="7"/>
  <c r="T39" i="7"/>
  <c r="T40" i="7"/>
  <c r="T41" i="7"/>
  <c r="T43" i="7"/>
  <c r="T44" i="7"/>
  <c r="T45" i="7"/>
  <c r="T46" i="7"/>
  <c r="T47" i="7"/>
  <c r="T48" i="7"/>
  <c r="T50" i="7"/>
  <c r="T51" i="7"/>
  <c r="T52" i="7"/>
  <c r="T53" i="7"/>
  <c r="T55" i="7"/>
  <c r="T56" i="7"/>
  <c r="T57" i="7"/>
  <c r="T58" i="7"/>
  <c r="T59" i="7"/>
  <c r="T60" i="7"/>
  <c r="T61" i="7"/>
  <c r="T62" i="7"/>
  <c r="T63" i="7"/>
  <c r="T64" i="7"/>
  <c r="T65" i="7"/>
  <c r="T66" i="7"/>
  <c r="T67" i="7"/>
  <c r="T68" i="7"/>
  <c r="T69"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1" i="7"/>
  <c r="T122" i="7"/>
  <c r="T123" i="7"/>
  <c r="T124" i="7"/>
  <c r="T125" i="7"/>
  <c r="T126"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2" i="7"/>
  <c r="T163" i="7"/>
  <c r="T164" i="7"/>
  <c r="T165" i="7"/>
  <c r="T166" i="7"/>
  <c r="T167" i="7"/>
  <c r="T168" i="7"/>
  <c r="T169" i="7"/>
  <c r="T170" i="7"/>
  <c r="T171" i="7"/>
  <c r="T172" i="7"/>
  <c r="T173" i="7"/>
  <c r="T174" i="7"/>
  <c r="T175" i="7"/>
  <c r="T177" i="7"/>
  <c r="T179" i="7"/>
  <c r="T180" i="7"/>
  <c r="T182" i="7"/>
  <c r="T183" i="7"/>
  <c r="T184" i="7"/>
  <c r="T185" i="7"/>
  <c r="T186" i="7"/>
  <c r="T187" i="7"/>
  <c r="T188" i="7"/>
  <c r="T189" i="7"/>
  <c r="T190" i="7"/>
  <c r="T191" i="7"/>
  <c r="T192" i="7"/>
  <c r="T193" i="7"/>
  <c r="T194" i="7"/>
  <c r="T195" i="7"/>
  <c r="T207" i="7"/>
  <c r="T208" i="7"/>
  <c r="T209" i="7"/>
  <c r="T210" i="7"/>
  <c r="T211" i="7"/>
  <c r="T212" i="7"/>
  <c r="T213" i="7"/>
  <c r="T214" i="7"/>
  <c r="T215" i="7"/>
  <c r="T216" i="7"/>
  <c r="T217" i="7"/>
  <c r="T218" i="7"/>
  <c r="T219" i="7"/>
  <c r="T220" i="7"/>
  <c r="T221" i="7"/>
  <c r="T222" i="7"/>
  <c r="U2" i="7"/>
  <c r="U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U133" i="7"/>
  <c r="U134" i="7"/>
  <c r="U135" i="7"/>
  <c r="U136" i="7"/>
  <c r="U137" i="7"/>
  <c r="U138" i="7"/>
  <c r="U139" i="7"/>
  <c r="U140" i="7"/>
  <c r="U141" i="7"/>
  <c r="U142" i="7"/>
  <c r="U143" i="7"/>
  <c r="U144" i="7"/>
  <c r="U145" i="7"/>
  <c r="U146" i="7"/>
  <c r="U147" i="7"/>
  <c r="U148" i="7"/>
  <c r="U149" i="7"/>
  <c r="U150" i="7"/>
  <c r="U151" i="7"/>
  <c r="U152" i="7"/>
  <c r="U153" i="7"/>
  <c r="U154" i="7"/>
  <c r="U155" i="7"/>
  <c r="U156" i="7"/>
  <c r="U157" i="7"/>
  <c r="U158" i="7"/>
  <c r="U159" i="7"/>
  <c r="U160" i="7"/>
  <c r="U161" i="7"/>
  <c r="U162" i="7"/>
  <c r="U163" i="7"/>
  <c r="U164" i="7"/>
  <c r="U165" i="7"/>
  <c r="U166" i="7"/>
  <c r="U167" i="7"/>
  <c r="U168" i="7"/>
  <c r="U169" i="7"/>
  <c r="U170" i="7"/>
  <c r="U171" i="7"/>
  <c r="U172" i="7"/>
  <c r="U173" i="7"/>
  <c r="U174" i="7"/>
  <c r="U175" i="7"/>
  <c r="U176" i="7"/>
  <c r="U177" i="7"/>
  <c r="U178" i="7"/>
  <c r="U179" i="7"/>
  <c r="U180" i="7"/>
  <c r="U181" i="7"/>
  <c r="U182" i="7"/>
  <c r="U183" i="7"/>
  <c r="U184" i="7"/>
  <c r="U185" i="7"/>
  <c r="U186" i="7"/>
  <c r="U187" i="7"/>
  <c r="U188" i="7"/>
  <c r="U189" i="7"/>
  <c r="U190" i="7"/>
  <c r="U191" i="7"/>
  <c r="U192" i="7"/>
  <c r="U193" i="7"/>
  <c r="U194" i="7"/>
  <c r="U195" i="7"/>
  <c r="U196" i="7"/>
  <c r="U197" i="7"/>
  <c r="U198" i="7"/>
  <c r="U199" i="7"/>
  <c r="U200" i="7"/>
  <c r="U201" i="7"/>
  <c r="U202" i="7"/>
  <c r="U203" i="7"/>
  <c r="U204" i="7"/>
  <c r="U205" i="7"/>
  <c r="U206" i="7"/>
  <c r="U207" i="7"/>
  <c r="U208" i="7"/>
  <c r="U209" i="7"/>
  <c r="U210" i="7"/>
  <c r="U211" i="7"/>
  <c r="U212" i="7"/>
  <c r="U213" i="7"/>
  <c r="U214" i="7"/>
  <c r="U215" i="7"/>
  <c r="U216" i="7"/>
  <c r="U217" i="7"/>
  <c r="U218" i="7"/>
  <c r="U219" i="7"/>
  <c r="U220" i="7"/>
  <c r="U221" i="7"/>
  <c r="U222" i="7"/>
  <c r="AL35" i="7"/>
  <c r="AL36" i="7"/>
  <c r="AL38" i="7"/>
  <c r="AL39" i="7"/>
  <c r="AL40" i="7"/>
  <c r="AL41" i="7"/>
  <c r="AL42" i="7"/>
  <c r="AL43" i="7"/>
  <c r="AL45" i="7"/>
  <c r="AL46" i="7"/>
  <c r="AL48" i="7"/>
  <c r="AI2" i="7"/>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I53" i="7"/>
  <c r="AI54" i="7"/>
  <c r="AI55" i="7"/>
  <c r="AI56" i="7"/>
  <c r="AI57" i="7"/>
  <c r="AI58" i="7"/>
  <c r="AI59" i="7"/>
  <c r="AI60" i="7"/>
  <c r="AI61" i="7"/>
  <c r="AI62" i="7"/>
  <c r="AI63" i="7"/>
  <c r="AI64" i="7"/>
  <c r="AI65" i="7"/>
  <c r="AI66" i="7"/>
  <c r="AI67" i="7"/>
  <c r="AI68" i="7"/>
  <c r="AI69" i="7"/>
  <c r="AI70" i="7"/>
  <c r="AI71" i="7"/>
  <c r="AI72" i="7"/>
  <c r="AI73" i="7"/>
  <c r="AI74" i="7"/>
  <c r="AI75" i="7"/>
  <c r="AI76" i="7"/>
  <c r="AI77" i="7"/>
  <c r="AI78" i="7"/>
  <c r="AI79" i="7"/>
  <c r="AI80" i="7"/>
  <c r="AI81" i="7"/>
  <c r="AI82" i="7"/>
  <c r="AI83" i="7"/>
  <c r="AI84" i="7"/>
  <c r="AI85" i="7"/>
  <c r="AI86" i="7"/>
  <c r="AI87" i="7"/>
  <c r="AI88" i="7"/>
  <c r="AI89" i="7"/>
  <c r="AI90" i="7"/>
  <c r="AI91" i="7"/>
  <c r="AI92" i="7"/>
  <c r="AI93" i="7"/>
  <c r="AI94" i="7"/>
  <c r="AI95" i="7"/>
  <c r="AI96" i="7"/>
  <c r="AI97" i="7"/>
  <c r="AI98" i="7"/>
  <c r="AI99" i="7"/>
  <c r="AI100" i="7"/>
  <c r="AI101" i="7"/>
  <c r="AI102" i="7"/>
  <c r="AI103" i="7"/>
  <c r="AI104" i="7"/>
  <c r="AI105" i="7"/>
  <c r="AI106" i="7"/>
  <c r="AI107" i="7"/>
  <c r="AI108" i="7"/>
  <c r="AI109" i="7"/>
  <c r="AI110" i="7"/>
  <c r="AI111" i="7"/>
  <c r="AI112" i="7"/>
  <c r="AI113" i="7"/>
  <c r="AI114" i="7"/>
  <c r="AI115" i="7"/>
  <c r="AI116" i="7"/>
  <c r="AI117" i="7"/>
  <c r="AI118" i="7"/>
  <c r="AI119" i="7"/>
  <c r="AI120" i="7"/>
  <c r="AI121" i="7"/>
  <c r="AI122" i="7"/>
  <c r="AI123" i="7"/>
  <c r="AI124" i="7"/>
  <c r="AI125" i="7"/>
  <c r="AI126" i="7"/>
  <c r="AI127" i="7"/>
  <c r="AI128" i="7"/>
  <c r="AI129" i="7"/>
  <c r="AI130" i="7"/>
  <c r="AI131" i="7"/>
  <c r="AI132" i="7"/>
  <c r="AI133" i="7"/>
  <c r="AI134" i="7"/>
  <c r="AI135" i="7"/>
  <c r="AI136" i="7"/>
  <c r="AI137" i="7"/>
  <c r="AI138" i="7"/>
  <c r="AI139" i="7"/>
  <c r="AI140" i="7"/>
  <c r="AI141" i="7"/>
  <c r="AI142" i="7"/>
  <c r="AI143" i="7"/>
  <c r="AI144" i="7"/>
  <c r="AI145" i="7"/>
  <c r="AI146" i="7"/>
  <c r="AI147" i="7"/>
  <c r="AI148" i="7"/>
  <c r="AI149" i="7"/>
  <c r="AI150" i="7"/>
  <c r="AI151" i="7"/>
  <c r="AI152" i="7"/>
  <c r="AI153" i="7"/>
  <c r="AI154" i="7"/>
  <c r="AI155" i="7"/>
  <c r="AI156" i="7"/>
  <c r="AI157" i="7"/>
  <c r="AI158" i="7"/>
  <c r="AI159" i="7"/>
  <c r="AI160" i="7"/>
  <c r="AI161" i="7"/>
  <c r="AI162" i="7"/>
  <c r="AI163" i="7"/>
  <c r="AI164" i="7"/>
  <c r="AI165" i="7"/>
  <c r="AI166" i="7"/>
  <c r="AI167" i="7"/>
  <c r="AI168" i="7"/>
  <c r="AI169" i="7"/>
  <c r="AI170" i="7"/>
  <c r="AI171" i="7"/>
  <c r="AI172" i="7"/>
  <c r="AI173" i="7"/>
  <c r="AI174" i="7"/>
  <c r="AI175" i="7"/>
  <c r="AI176" i="7"/>
  <c r="AI177" i="7"/>
  <c r="AI178" i="7"/>
  <c r="AI179" i="7"/>
  <c r="AI180" i="7"/>
  <c r="AI181" i="7"/>
  <c r="AI182" i="7"/>
  <c r="AI183" i="7"/>
  <c r="AI184" i="7"/>
  <c r="AI185" i="7"/>
  <c r="AI186" i="7"/>
  <c r="AI187" i="7"/>
  <c r="AI188" i="7"/>
  <c r="AI189" i="7"/>
  <c r="AI190" i="7"/>
  <c r="AI191" i="7"/>
  <c r="AI192" i="7"/>
  <c r="AI193" i="7"/>
  <c r="AI194" i="7"/>
  <c r="AI195" i="7"/>
  <c r="AI196" i="7"/>
  <c r="AI197" i="7"/>
  <c r="AI198" i="7"/>
  <c r="AI199" i="7"/>
  <c r="AI200" i="7"/>
  <c r="AI201" i="7"/>
  <c r="AI202" i="7"/>
  <c r="AI203" i="7"/>
  <c r="AI204" i="7"/>
  <c r="AI205" i="7"/>
  <c r="AI206" i="7"/>
  <c r="AI207" i="7"/>
  <c r="AI208" i="7"/>
  <c r="AI209" i="7"/>
  <c r="AI210" i="7"/>
  <c r="AI211" i="7"/>
  <c r="AI212" i="7"/>
  <c r="AI213" i="7"/>
  <c r="AI214" i="7"/>
  <c r="AI215" i="7"/>
  <c r="AI216" i="7"/>
  <c r="AI217" i="7"/>
  <c r="AI218" i="7"/>
  <c r="AI219" i="7"/>
  <c r="AI220" i="7"/>
  <c r="AI221" i="7"/>
  <c r="AI222" i="7"/>
  <c r="AE2"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E203" i="7"/>
  <c r="AE204" i="7"/>
  <c r="AE205" i="7"/>
  <c r="AE206" i="7"/>
  <c r="AE207" i="7"/>
  <c r="AE208" i="7"/>
  <c r="AE209" i="7"/>
  <c r="AE210" i="7"/>
  <c r="AE211" i="7"/>
  <c r="AE212" i="7"/>
  <c r="AE213" i="7"/>
  <c r="AE214" i="7"/>
  <c r="AE215" i="7"/>
  <c r="AE216" i="7"/>
  <c r="AE217" i="7"/>
  <c r="AE218" i="7"/>
  <c r="AE219" i="7"/>
  <c r="AE220" i="7"/>
  <c r="AE221" i="7"/>
  <c r="AE222" i="7"/>
  <c r="AC48" i="7"/>
  <c r="AC49" i="7"/>
  <c r="AC50" i="7"/>
  <c r="AC51" i="7"/>
  <c r="AC55" i="7"/>
  <c r="AC59" i="7"/>
  <c r="AC62" i="7"/>
  <c r="AC63" i="7"/>
  <c r="AC64" i="7"/>
  <c r="AC66" i="7"/>
  <c r="AC67" i="7"/>
  <c r="AC68" i="7"/>
  <c r="AC69" i="7"/>
  <c r="AC71" i="7"/>
  <c r="AC72" i="7"/>
  <c r="AC73" i="7"/>
  <c r="AC75" i="7"/>
  <c r="AC76" i="7"/>
  <c r="AC79" i="7"/>
  <c r="AC80" i="7"/>
  <c r="AC95" i="7"/>
  <c r="AC96" i="7"/>
  <c r="AC97" i="7"/>
  <c r="AC98" i="7"/>
  <c r="AC99" i="7"/>
  <c r="AC100" i="7"/>
  <c r="AC101" i="7"/>
  <c r="AC102" i="7"/>
  <c r="AC103" i="7"/>
  <c r="AC104" i="7"/>
  <c r="AC105" i="7"/>
  <c r="AC106" i="7"/>
  <c r="AC107" i="7"/>
  <c r="AC108" i="7"/>
  <c r="AC109" i="7"/>
  <c r="AC110" i="7"/>
  <c r="AC111" i="7"/>
  <c r="AC112" i="7"/>
  <c r="AC113" i="7"/>
  <c r="AC114" i="7"/>
  <c r="AC115" i="7"/>
  <c r="AC116" i="7"/>
  <c r="AC117" i="7"/>
  <c r="AC118" i="7"/>
  <c r="AC119" i="7"/>
  <c r="AC120" i="7"/>
  <c r="AC167" i="7"/>
  <c r="AC168" i="7"/>
  <c r="AC192" i="7"/>
  <c r="AC193" i="7"/>
  <c r="AC194" i="7"/>
  <c r="AC195" i="7"/>
  <c r="AC196" i="7"/>
  <c r="AC197" i="7"/>
  <c r="AC198" i="7"/>
  <c r="AC207" i="7"/>
  <c r="AC208" i="7"/>
  <c r="AC209" i="7"/>
  <c r="AC210" i="7"/>
  <c r="AC211" i="7"/>
  <c r="AC212" i="7"/>
  <c r="AC214" i="7"/>
  <c r="AC215" i="7"/>
  <c r="AC216" i="7"/>
  <c r="AC217" i="7"/>
  <c r="AC218" i="7"/>
  <c r="AC220" i="7"/>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Z65" i="7"/>
  <c r="Z66" i="7"/>
  <c r="Z67" i="7"/>
  <c r="Z68" i="7"/>
  <c r="Z69" i="7"/>
  <c r="Z70" i="7"/>
  <c r="Z71" i="7"/>
  <c r="Z72" i="7"/>
  <c r="Z73" i="7"/>
  <c r="Z74" i="7"/>
  <c r="Z75" i="7"/>
  <c r="Z76" i="7"/>
  <c r="Z77" i="7"/>
  <c r="Z78" i="7"/>
  <c r="Z79" i="7"/>
  <c r="Z80" i="7"/>
  <c r="Z81" i="7"/>
  <c r="Z82" i="7"/>
  <c r="Z83" i="7"/>
  <c r="Z84" i="7"/>
  <c r="Z85" i="7"/>
  <c r="Z86" i="7"/>
  <c r="Z87" i="7"/>
  <c r="Z88" i="7"/>
  <c r="Z89" i="7"/>
  <c r="Z90" i="7"/>
  <c r="Z91" i="7"/>
  <c r="Z92" i="7"/>
  <c r="Z93" i="7"/>
  <c r="Z94" i="7"/>
  <c r="Z95" i="7"/>
  <c r="Z96" i="7"/>
  <c r="Z97" i="7"/>
  <c r="Z98" i="7"/>
  <c r="Z99" i="7"/>
  <c r="Z100" i="7"/>
  <c r="Z101" i="7"/>
  <c r="Z102" i="7"/>
  <c r="Z103" i="7"/>
  <c r="Z104" i="7"/>
  <c r="Z105" i="7"/>
  <c r="Z106" i="7"/>
  <c r="Z107" i="7"/>
  <c r="Z108" i="7"/>
  <c r="Z109" i="7"/>
  <c r="Z110" i="7"/>
  <c r="Z111" i="7"/>
  <c r="Z112" i="7"/>
  <c r="Z113" i="7"/>
  <c r="Z114" i="7"/>
  <c r="Z115" i="7"/>
  <c r="Z116" i="7"/>
  <c r="Z117" i="7"/>
  <c r="Z118" i="7"/>
  <c r="Z119" i="7"/>
  <c r="Z120" i="7"/>
  <c r="Z121" i="7"/>
  <c r="Z122" i="7"/>
  <c r="Z123" i="7"/>
  <c r="Z124" i="7"/>
  <c r="Z125" i="7"/>
  <c r="Z126" i="7"/>
  <c r="Z127" i="7"/>
  <c r="Z128" i="7"/>
  <c r="Z129" i="7"/>
  <c r="Z130" i="7"/>
  <c r="Z131" i="7"/>
  <c r="Z132" i="7"/>
  <c r="Z133" i="7"/>
  <c r="Z134" i="7"/>
  <c r="Z135" i="7"/>
  <c r="Z136" i="7"/>
  <c r="Z137" i="7"/>
  <c r="Z138" i="7"/>
  <c r="Z139" i="7"/>
  <c r="Z140" i="7"/>
  <c r="Z141" i="7"/>
  <c r="Z142" i="7"/>
  <c r="Z143" i="7"/>
  <c r="Z144" i="7"/>
  <c r="Z145" i="7"/>
  <c r="Z146" i="7"/>
  <c r="Z147" i="7"/>
  <c r="Z148" i="7"/>
  <c r="Z149" i="7"/>
  <c r="Z150" i="7"/>
  <c r="Z151" i="7"/>
  <c r="Z152" i="7"/>
  <c r="Z153" i="7"/>
  <c r="Z154" i="7"/>
  <c r="Z155" i="7"/>
  <c r="Z156" i="7"/>
  <c r="Z157" i="7"/>
  <c r="Z158" i="7"/>
  <c r="Z159" i="7"/>
  <c r="Z160" i="7"/>
  <c r="Z161" i="7"/>
  <c r="Z162" i="7"/>
  <c r="Z163" i="7"/>
  <c r="Z164" i="7"/>
  <c r="Z165" i="7"/>
  <c r="Z166" i="7"/>
  <c r="Z167" i="7"/>
  <c r="Z168" i="7"/>
  <c r="Z169" i="7"/>
  <c r="Z170" i="7"/>
  <c r="Z171" i="7"/>
  <c r="Z172" i="7"/>
  <c r="Z173" i="7"/>
  <c r="Z174" i="7"/>
  <c r="Z175" i="7"/>
  <c r="Z176" i="7"/>
  <c r="Z177" i="7"/>
  <c r="Z179" i="7"/>
  <c r="Z180" i="7"/>
  <c r="Z181" i="7"/>
  <c r="Z182" i="7"/>
  <c r="Z183" i="7"/>
  <c r="Z184" i="7"/>
  <c r="Z185" i="7"/>
  <c r="Z186" i="7"/>
  <c r="Z187" i="7"/>
  <c r="Z188" i="7"/>
  <c r="Z189" i="7"/>
  <c r="Z190" i="7"/>
  <c r="Z191" i="7"/>
  <c r="Z192" i="7"/>
  <c r="Z193" i="7"/>
  <c r="Z194" i="7"/>
  <c r="Z195" i="7"/>
  <c r="Z196" i="7"/>
  <c r="Z197" i="7"/>
  <c r="Z198" i="7"/>
  <c r="Z199" i="7"/>
  <c r="Z200" i="7"/>
  <c r="Z201" i="7"/>
  <c r="Z202" i="7"/>
  <c r="Z203" i="7"/>
  <c r="Z204" i="7"/>
  <c r="Z205" i="7"/>
  <c r="Z206" i="7"/>
  <c r="Z207" i="7"/>
  <c r="Z208" i="7"/>
  <c r="Z209" i="7"/>
  <c r="Z210" i="7"/>
  <c r="Z212" i="7"/>
  <c r="Z213" i="7"/>
  <c r="Z214" i="7"/>
  <c r="Z215" i="7"/>
  <c r="Z216" i="7"/>
  <c r="Z217" i="7"/>
  <c r="Z218" i="7"/>
  <c r="Z219" i="7"/>
  <c r="Z220" i="7"/>
  <c r="Z221" i="7"/>
  <c r="Z222" i="7"/>
  <c r="V2" i="7"/>
  <c r="V3" i="7"/>
  <c r="V4" i="7"/>
  <c r="V5" i="7"/>
  <c r="V6" i="7"/>
  <c r="V7" i="7"/>
  <c r="V8" i="7"/>
  <c r="V9" i="7"/>
  <c r="V10" i="7"/>
  <c r="V11" i="7"/>
  <c r="V12" i="7"/>
  <c r="V13" i="7"/>
  <c r="V14" i="7"/>
  <c r="V15" i="7"/>
  <c r="V16" i="7"/>
  <c r="V17" i="7"/>
  <c r="V18" i="7"/>
  <c r="V19" i="7"/>
  <c r="V20" i="7"/>
  <c r="V21" i="7"/>
  <c r="V22" i="7"/>
  <c r="V23" i="7"/>
  <c r="V24" i="7"/>
  <c r="V25" i="7"/>
  <c r="V26" i="7"/>
  <c r="V27" i="7"/>
  <c r="V28" i="7"/>
  <c r="V29" i="7"/>
  <c r="V30" i="7"/>
  <c r="V31" i="7"/>
  <c r="V32" i="7"/>
  <c r="V33" i="7"/>
  <c r="V34" i="7"/>
  <c r="V35" i="7"/>
  <c r="V36" i="7"/>
  <c r="V37" i="7"/>
  <c r="V38" i="7"/>
  <c r="V39" i="7"/>
  <c r="V40" i="7"/>
  <c r="V41" i="7"/>
  <c r="V42" i="7"/>
  <c r="V43" i="7"/>
  <c r="V44" i="7"/>
  <c r="V45" i="7"/>
  <c r="V46" i="7"/>
  <c r="V47" i="7"/>
  <c r="V48" i="7"/>
  <c r="V49" i="7"/>
  <c r="V50" i="7"/>
  <c r="V51" i="7"/>
  <c r="V52" i="7"/>
  <c r="V53" i="7"/>
  <c r="V54" i="7"/>
  <c r="V55" i="7"/>
  <c r="V56" i="7"/>
  <c r="V57" i="7"/>
  <c r="V58" i="7"/>
  <c r="V59" i="7"/>
  <c r="V60" i="7"/>
  <c r="V61" i="7"/>
  <c r="V62" i="7"/>
  <c r="V63" i="7"/>
  <c r="V64" i="7"/>
  <c r="V65" i="7"/>
  <c r="V66" i="7"/>
  <c r="V67" i="7"/>
  <c r="V68" i="7"/>
  <c r="V69" i="7"/>
  <c r="V70" i="7"/>
  <c r="V71" i="7"/>
  <c r="V72" i="7"/>
  <c r="V73" i="7"/>
  <c r="V74" i="7"/>
  <c r="V75" i="7"/>
  <c r="V76" i="7"/>
  <c r="V77" i="7"/>
  <c r="V78" i="7"/>
  <c r="V79" i="7"/>
  <c r="V80" i="7"/>
  <c r="V81" i="7"/>
  <c r="V82" i="7"/>
  <c r="V83" i="7"/>
  <c r="V84" i="7"/>
  <c r="V85" i="7"/>
  <c r="V86" i="7"/>
  <c r="V87" i="7"/>
  <c r="V88" i="7"/>
  <c r="V89" i="7"/>
  <c r="V90" i="7"/>
  <c r="V91" i="7"/>
  <c r="V92" i="7"/>
  <c r="V93" i="7"/>
  <c r="V94" i="7"/>
  <c r="V95" i="7"/>
  <c r="V96" i="7"/>
  <c r="V97" i="7"/>
  <c r="V98" i="7"/>
  <c r="V99" i="7"/>
  <c r="V100" i="7"/>
  <c r="V101" i="7"/>
  <c r="V102" i="7"/>
  <c r="V103" i="7"/>
  <c r="V104" i="7"/>
  <c r="V105" i="7"/>
  <c r="V106" i="7"/>
  <c r="V107" i="7"/>
  <c r="V108" i="7"/>
  <c r="V109" i="7"/>
  <c r="V110" i="7"/>
  <c r="V111" i="7"/>
  <c r="V112" i="7"/>
  <c r="V113" i="7"/>
  <c r="V114" i="7"/>
  <c r="V115" i="7"/>
  <c r="V116" i="7"/>
  <c r="V117" i="7"/>
  <c r="V118" i="7"/>
  <c r="V119" i="7"/>
  <c r="V120" i="7"/>
  <c r="V121" i="7"/>
  <c r="V122" i="7"/>
  <c r="V123" i="7"/>
  <c r="V124" i="7"/>
  <c r="V125" i="7"/>
  <c r="V126" i="7"/>
  <c r="V127" i="7"/>
  <c r="V128" i="7"/>
  <c r="V129" i="7"/>
  <c r="V130" i="7"/>
  <c r="V131" i="7"/>
  <c r="V132" i="7"/>
  <c r="V133" i="7"/>
  <c r="V134" i="7"/>
  <c r="V135" i="7"/>
  <c r="V136" i="7"/>
  <c r="V137" i="7"/>
  <c r="V138" i="7"/>
  <c r="V139" i="7"/>
  <c r="V140" i="7"/>
  <c r="V141" i="7"/>
  <c r="V142" i="7"/>
  <c r="V143" i="7"/>
  <c r="V144" i="7"/>
  <c r="V145" i="7"/>
  <c r="V146" i="7"/>
  <c r="V147" i="7"/>
  <c r="V148" i="7"/>
  <c r="V149" i="7"/>
  <c r="V150" i="7"/>
  <c r="V151" i="7"/>
  <c r="V152" i="7"/>
  <c r="V153" i="7"/>
  <c r="V154" i="7"/>
  <c r="V155" i="7"/>
  <c r="V156" i="7"/>
  <c r="V157" i="7"/>
  <c r="V158" i="7"/>
  <c r="V159" i="7"/>
  <c r="V160" i="7"/>
  <c r="V161" i="7"/>
  <c r="V162" i="7"/>
  <c r="V163" i="7"/>
  <c r="V164" i="7"/>
  <c r="V165" i="7"/>
  <c r="V166" i="7"/>
  <c r="V167" i="7"/>
  <c r="V168" i="7"/>
  <c r="V169" i="7"/>
  <c r="V170" i="7"/>
  <c r="V171" i="7"/>
  <c r="V172" i="7"/>
  <c r="V173" i="7"/>
  <c r="V174" i="7"/>
  <c r="V175" i="7"/>
  <c r="V176" i="7"/>
  <c r="V177" i="7"/>
  <c r="V178" i="7"/>
  <c r="V179" i="7"/>
  <c r="V180" i="7"/>
  <c r="V181" i="7"/>
  <c r="V182" i="7"/>
  <c r="V183" i="7"/>
  <c r="V184" i="7"/>
  <c r="V185" i="7"/>
  <c r="V186" i="7"/>
  <c r="V187" i="7"/>
  <c r="V188" i="7"/>
  <c r="V189" i="7"/>
  <c r="V190" i="7"/>
  <c r="V191" i="7"/>
  <c r="V192" i="7"/>
  <c r="V193" i="7"/>
  <c r="V194" i="7"/>
  <c r="V195" i="7"/>
  <c r="V196" i="7"/>
  <c r="V197" i="7"/>
  <c r="V198" i="7"/>
  <c r="V199" i="7"/>
  <c r="V200" i="7"/>
  <c r="V201" i="7"/>
  <c r="V202" i="7"/>
  <c r="V203" i="7"/>
  <c r="V204" i="7"/>
  <c r="V205" i="7"/>
  <c r="V206" i="7"/>
  <c r="V207" i="7"/>
  <c r="V208" i="7"/>
  <c r="V209" i="7"/>
  <c r="V210" i="7"/>
  <c r="V211" i="7"/>
  <c r="V212" i="7"/>
  <c r="V213" i="7"/>
  <c r="V214" i="7"/>
  <c r="V215" i="7"/>
  <c r="V216" i="7"/>
  <c r="V217" i="7"/>
  <c r="V218" i="7"/>
  <c r="V219" i="7"/>
  <c r="V220" i="7"/>
  <c r="V221" i="7"/>
  <c r="V222" i="7"/>
  <c r="K215" i="7"/>
  <c r="K212" i="7"/>
  <c r="K209" i="7"/>
  <c r="K208" i="7"/>
  <c r="K207" i="7"/>
  <c r="K204" i="7"/>
  <c r="K201" i="7"/>
  <c r="K200" i="7"/>
  <c r="K199" i="7"/>
  <c r="K196" i="7"/>
  <c r="K193" i="7"/>
  <c r="K192" i="7"/>
  <c r="K191" i="7"/>
  <c r="K188" i="7"/>
  <c r="K185" i="7"/>
  <c r="K184" i="7"/>
  <c r="K183" i="7"/>
  <c r="K169" i="7"/>
  <c r="K168" i="7"/>
  <c r="K167" i="7"/>
  <c r="K164" i="7"/>
  <c r="K162" i="7"/>
  <c r="K161" i="7"/>
  <c r="K160" i="7"/>
  <c r="K159" i="7"/>
  <c r="K156" i="7"/>
  <c r="K153" i="7"/>
  <c r="K152" i="7"/>
  <c r="K151" i="7"/>
  <c r="K150" i="7"/>
  <c r="K148" i="7"/>
  <c r="K145" i="7"/>
  <c r="K144" i="7"/>
  <c r="K143" i="7"/>
  <c r="K124" i="7"/>
  <c r="K121" i="7"/>
  <c r="K120" i="7"/>
  <c r="K119" i="7"/>
  <c r="K116" i="7"/>
  <c r="K113" i="7"/>
  <c r="K112" i="7"/>
  <c r="K111" i="7"/>
  <c r="K108" i="7"/>
  <c r="K105" i="7"/>
  <c r="K104" i="7"/>
  <c r="K103" i="7"/>
  <c r="K100" i="7"/>
  <c r="K97" i="7"/>
  <c r="K96" i="7"/>
  <c r="K95" i="7"/>
  <c r="K92" i="7"/>
  <c r="K89" i="7"/>
  <c r="K88" i="7"/>
  <c r="K87" i="7"/>
  <c r="K84" i="7"/>
  <c r="K81" i="7"/>
  <c r="K80" i="7"/>
  <c r="K79" i="7"/>
  <c r="K76" i="7"/>
  <c r="K74" i="7"/>
  <c r="K73" i="7"/>
  <c r="K72" i="7"/>
  <c r="K71" i="7"/>
  <c r="K68" i="7"/>
  <c r="K66" i="7"/>
  <c r="K65" i="7"/>
  <c r="K64" i="7"/>
  <c r="K63" i="7"/>
  <c r="K60" i="7"/>
  <c r="K58" i="7"/>
  <c r="K56" i="7"/>
  <c r="K55" i="7"/>
  <c r="K53" i="7"/>
  <c r="K52" i="7"/>
  <c r="K50" i="7"/>
  <c r="K44" i="7"/>
  <c r="K42" i="7"/>
  <c r="K41" i="7"/>
  <c r="K40" i="7"/>
  <c r="K39" i="7"/>
  <c r="K36" i="7"/>
  <c r="K34" i="7"/>
  <c r="K33" i="7"/>
  <c r="K32" i="7"/>
  <c r="K31" i="7"/>
  <c r="K28" i="7"/>
  <c r="K26" i="7"/>
  <c r="K25" i="7"/>
  <c r="K24" i="7"/>
  <c r="K23" i="7"/>
  <c r="K20" i="7"/>
  <c r="K18" i="7"/>
  <c r="K17" i="7"/>
  <c r="K15" i="7"/>
  <c r="K12" i="7"/>
  <c r="K10" i="7"/>
  <c r="K2" i="7"/>
  <c r="F218" i="7" l="1"/>
  <c r="K210" i="7"/>
  <c r="K202" i="7"/>
  <c r="K194" i="7"/>
  <c r="K186" i="7"/>
  <c r="F178" i="7"/>
  <c r="K170" i="7"/>
  <c r="K154" i="7"/>
  <c r="K146" i="7"/>
  <c r="F138" i="7"/>
  <c r="F130" i="7"/>
  <c r="K122" i="7"/>
  <c r="K114" i="7"/>
  <c r="K106" i="7"/>
  <c r="K98" i="7"/>
  <c r="K90" i="7"/>
  <c r="F82" i="7"/>
  <c r="K219" i="7"/>
  <c r="K179" i="7"/>
  <c r="K139" i="7"/>
  <c r="K131" i="7"/>
  <c r="G205" i="7"/>
  <c r="G173" i="7"/>
  <c r="G141" i="7"/>
  <c r="G101" i="7"/>
  <c r="G69" i="7"/>
  <c r="G13" i="7"/>
  <c r="F219" i="7"/>
  <c r="K211" i="7"/>
  <c r="K203" i="7"/>
  <c r="K195" i="7"/>
  <c r="K187" i="7"/>
  <c r="F179" i="7"/>
  <c r="K171" i="7"/>
  <c r="K163" i="7"/>
  <c r="K155" i="7"/>
  <c r="K147" i="7"/>
  <c r="F139" i="7"/>
  <c r="F131" i="7"/>
  <c r="K123" i="7"/>
  <c r="K115" i="7"/>
  <c r="K107" i="7"/>
  <c r="K99" i="7"/>
  <c r="K91" i="7"/>
  <c r="K83" i="7"/>
  <c r="K75" i="7"/>
  <c r="K67" i="7"/>
  <c r="K59" i="7"/>
  <c r="K51" i="7"/>
  <c r="K43" i="7"/>
  <c r="K35" i="7"/>
  <c r="K27" i="7"/>
  <c r="K19" i="7"/>
  <c r="K3" i="7"/>
  <c r="F58" i="7"/>
  <c r="F137" i="7"/>
  <c r="F129" i="7"/>
  <c r="F57" i="7"/>
  <c r="F49" i="7"/>
  <c r="G21" i="7"/>
  <c r="F216" i="7"/>
  <c r="F176" i="7"/>
  <c r="F136" i="7"/>
  <c r="F128" i="7"/>
  <c r="F48" i="7"/>
  <c r="F16" i="7"/>
  <c r="K218" i="7"/>
  <c r="K178" i="7"/>
  <c r="K138" i="7"/>
  <c r="K130" i="7"/>
  <c r="K82" i="7"/>
  <c r="F175" i="7"/>
  <c r="F135" i="7"/>
  <c r="F127" i="7"/>
  <c r="F47" i="7"/>
  <c r="G213" i="7"/>
  <c r="G181" i="7"/>
  <c r="G157" i="7"/>
  <c r="G125" i="7"/>
  <c r="G93" i="7"/>
  <c r="G61" i="7"/>
  <c r="G29" i="7"/>
  <c r="K217" i="7"/>
  <c r="K177" i="7"/>
  <c r="K137" i="7"/>
  <c r="K129" i="7"/>
  <c r="K57" i="7"/>
  <c r="K49" i="7"/>
  <c r="K9" i="7"/>
  <c r="F222" i="7"/>
  <c r="F174" i="7"/>
  <c r="F134" i="7"/>
  <c r="G197" i="7"/>
  <c r="G149" i="7"/>
  <c r="G117" i="7"/>
  <c r="G85" i="7"/>
  <c r="G53" i="7"/>
  <c r="G37" i="7"/>
  <c r="K216" i="7"/>
  <c r="K176" i="7"/>
  <c r="K136" i="7"/>
  <c r="K128" i="7"/>
  <c r="K48" i="7"/>
  <c r="K16" i="7"/>
  <c r="K8" i="7"/>
  <c r="F221" i="7"/>
  <c r="F181" i="7"/>
  <c r="F173" i="7"/>
  <c r="F141" i="7"/>
  <c r="F133" i="7"/>
  <c r="F5" i="7"/>
  <c r="G221" i="7"/>
  <c r="G189" i="7"/>
  <c r="G165" i="7"/>
  <c r="G133" i="7"/>
  <c r="G109" i="7"/>
  <c r="G77" i="7"/>
  <c r="G45" i="7"/>
  <c r="G5" i="7"/>
  <c r="H5" i="7" s="1"/>
  <c r="G217" i="7"/>
  <c r="H217" i="7" s="1"/>
  <c r="G209" i="7"/>
  <c r="G201" i="7"/>
  <c r="G193" i="7"/>
  <c r="G185" i="7"/>
  <c r="G177" i="7"/>
  <c r="H177" i="7" s="1"/>
  <c r="G169" i="7"/>
  <c r="G161" i="7"/>
  <c r="G153" i="7"/>
  <c r="G145" i="7"/>
  <c r="G137" i="7"/>
  <c r="G129" i="7"/>
  <c r="H129" i="7" s="1"/>
  <c r="G121" i="7"/>
  <c r="G113" i="7"/>
  <c r="G105" i="7"/>
  <c r="G97" i="7"/>
  <c r="G89" i="7"/>
  <c r="G81" i="7"/>
  <c r="G73" i="7"/>
  <c r="G65" i="7"/>
  <c r="G57" i="7"/>
  <c r="H57" i="7" s="1"/>
  <c r="G49" i="7"/>
  <c r="G41" i="7"/>
  <c r="G33" i="7"/>
  <c r="G25" i="7"/>
  <c r="G17" i="7"/>
  <c r="G9" i="7"/>
  <c r="K175" i="7"/>
  <c r="K135" i="7"/>
  <c r="K127" i="7"/>
  <c r="K47" i="7"/>
  <c r="K7" i="7"/>
  <c r="F220" i="7"/>
  <c r="F180" i="7"/>
  <c r="F172" i="7"/>
  <c r="F140" i="7"/>
  <c r="F132" i="7"/>
  <c r="F4" i="7"/>
  <c r="G208" i="7"/>
  <c r="G192" i="7"/>
  <c r="G184" i="7"/>
  <c r="G168" i="7"/>
  <c r="G160" i="7"/>
  <c r="G152" i="7"/>
  <c r="G144" i="7"/>
  <c r="G136" i="7"/>
  <c r="H136" i="7" s="1"/>
  <c r="G128" i="7"/>
  <c r="G120" i="7"/>
  <c r="G112" i="7"/>
  <c r="G104" i="7"/>
  <c r="G96" i="7"/>
  <c r="G88" i="7"/>
  <c r="G80" i="7"/>
  <c r="G72" i="7"/>
  <c r="G64" i="7"/>
  <c r="G56" i="7"/>
  <c r="G48" i="7"/>
  <c r="G40" i="7"/>
  <c r="G32" i="7"/>
  <c r="G24" i="7"/>
  <c r="G16" i="7"/>
  <c r="G8" i="7"/>
  <c r="G216" i="7"/>
  <c r="H216" i="7" s="1"/>
  <c r="G200" i="7"/>
  <c r="G176" i="7"/>
  <c r="H176" i="7" s="1"/>
  <c r="G218" i="7"/>
  <c r="H218" i="7" s="1"/>
  <c r="G210" i="7"/>
  <c r="G202" i="7"/>
  <c r="G194" i="7"/>
  <c r="G186" i="7"/>
  <c r="G178" i="7"/>
  <c r="H178" i="7" s="1"/>
  <c r="G170" i="7"/>
  <c r="G162" i="7"/>
  <c r="G154" i="7"/>
  <c r="G146" i="7"/>
  <c r="G138" i="7"/>
  <c r="H138" i="7" s="1"/>
  <c r="G130" i="7"/>
  <c r="H130" i="7" s="1"/>
  <c r="G122" i="7"/>
  <c r="G114" i="7"/>
  <c r="G106" i="7"/>
  <c r="G98" i="7"/>
  <c r="G90" i="7"/>
  <c r="G82" i="7"/>
  <c r="H82" i="7" s="1"/>
  <c r="G74" i="7"/>
  <c r="G66" i="7"/>
  <c r="G58" i="7"/>
  <c r="G50" i="7"/>
  <c r="G42" i="7"/>
  <c r="G34" i="7"/>
  <c r="G26" i="7"/>
  <c r="G18" i="7"/>
  <c r="G10" i="7"/>
  <c r="G2" i="7"/>
  <c r="G4" i="10"/>
  <c r="I4" i="10" s="1"/>
  <c r="G215" i="7"/>
  <c r="G207" i="7"/>
  <c r="G199" i="7"/>
  <c r="G191" i="7"/>
  <c r="G183" i="7"/>
  <c r="G175" i="7"/>
  <c r="G167" i="7"/>
  <c r="G159" i="7"/>
  <c r="G151" i="7"/>
  <c r="G143" i="7"/>
  <c r="G135" i="7"/>
  <c r="G127" i="7"/>
  <c r="H127" i="7" s="1"/>
  <c r="G119" i="7"/>
  <c r="G111" i="7"/>
  <c r="G103" i="7"/>
  <c r="G95" i="7"/>
  <c r="G87" i="7"/>
  <c r="G79" i="7"/>
  <c r="G71" i="7"/>
  <c r="G63" i="7"/>
  <c r="G55" i="7"/>
  <c r="G47" i="7"/>
  <c r="H47" i="7" s="1"/>
  <c r="G39" i="7"/>
  <c r="G31" i="7"/>
  <c r="G23" i="7"/>
  <c r="G15" i="7"/>
  <c r="G7" i="7"/>
  <c r="G220" i="7"/>
  <c r="G212" i="7"/>
  <c r="G204" i="7"/>
  <c r="G196" i="7"/>
  <c r="G188" i="7"/>
  <c r="G180" i="7"/>
  <c r="G172" i="7"/>
  <c r="G164" i="7"/>
  <c r="G156" i="7"/>
  <c r="G148" i="7"/>
  <c r="G140" i="7"/>
  <c r="H140" i="7" s="1"/>
  <c r="G132" i="7"/>
  <c r="H132" i="7" s="1"/>
  <c r="G124" i="7"/>
  <c r="G116" i="7"/>
  <c r="G108" i="7"/>
  <c r="G100" i="7"/>
  <c r="G92" i="7"/>
  <c r="G84" i="7"/>
  <c r="G76" i="7"/>
  <c r="G68" i="7"/>
  <c r="G60" i="7"/>
  <c r="G52" i="7"/>
  <c r="G44" i="7"/>
  <c r="G36" i="7"/>
  <c r="G28" i="7"/>
  <c r="G20" i="7"/>
  <c r="G12" i="7"/>
  <c r="G4" i="7"/>
  <c r="G219" i="7"/>
  <c r="G211" i="7"/>
  <c r="G203" i="7"/>
  <c r="G195" i="7"/>
  <c r="G187" i="7"/>
  <c r="G179" i="7"/>
  <c r="H179" i="7" s="1"/>
  <c r="G171" i="7"/>
  <c r="G163" i="7"/>
  <c r="G155" i="7"/>
  <c r="G147" i="7"/>
  <c r="G139" i="7"/>
  <c r="G131" i="7"/>
  <c r="H131" i="7" s="1"/>
  <c r="G123" i="7"/>
  <c r="G115" i="7"/>
  <c r="G107" i="7"/>
  <c r="G99" i="7"/>
  <c r="G91" i="7"/>
  <c r="G83" i="7"/>
  <c r="G75" i="7"/>
  <c r="G67" i="7"/>
  <c r="G59" i="7"/>
  <c r="G51" i="7"/>
  <c r="G43" i="7"/>
  <c r="G35" i="7"/>
  <c r="G27" i="7"/>
  <c r="G19" i="7"/>
  <c r="G11" i="7"/>
  <c r="G3" i="7"/>
  <c r="G222" i="7"/>
  <c r="H222" i="7" s="1"/>
  <c r="G214" i="7"/>
  <c r="G206" i="7"/>
  <c r="G198" i="7"/>
  <c r="G190" i="7"/>
  <c r="G182" i="7"/>
  <c r="G174" i="7"/>
  <c r="G166" i="7"/>
  <c r="G158" i="7"/>
  <c r="G150" i="7"/>
  <c r="G142" i="7"/>
  <c r="G134" i="7"/>
  <c r="H134" i="7" s="1"/>
  <c r="G126" i="7"/>
  <c r="G118" i="7"/>
  <c r="G110" i="7"/>
  <c r="G102" i="7"/>
  <c r="G94" i="7"/>
  <c r="G86" i="7"/>
  <c r="G78" i="7"/>
  <c r="G70" i="7"/>
  <c r="G62" i="7"/>
  <c r="G54" i="7"/>
  <c r="G46" i="7"/>
  <c r="G38" i="7"/>
  <c r="G30" i="7"/>
  <c r="G22" i="7"/>
  <c r="G14" i="7"/>
  <c r="G6" i="7"/>
  <c r="AF215" i="7"/>
  <c r="AF207" i="7"/>
  <c r="AF199" i="7"/>
  <c r="AF191" i="7"/>
  <c r="AF183" i="7"/>
  <c r="AF175" i="7"/>
  <c r="AF167" i="7"/>
  <c r="AF159" i="7"/>
  <c r="AF151" i="7"/>
  <c r="AF143" i="7"/>
  <c r="AF135" i="7"/>
  <c r="AF127" i="7"/>
  <c r="AF119" i="7"/>
  <c r="AF111" i="7"/>
  <c r="AF103" i="7"/>
  <c r="AF95" i="7"/>
  <c r="AF87" i="7"/>
  <c r="AF79" i="7"/>
  <c r="AF71" i="7"/>
  <c r="AF63" i="7"/>
  <c r="AF55" i="7"/>
  <c r="AF47" i="7"/>
  <c r="AF39" i="7"/>
  <c r="AF31" i="7"/>
  <c r="AF23" i="7"/>
  <c r="AF15" i="7"/>
  <c r="AF7" i="7"/>
  <c r="AF222" i="7"/>
  <c r="AF214" i="7"/>
  <c r="AF206" i="7"/>
  <c r="AF198" i="7"/>
  <c r="AF190" i="7"/>
  <c r="AF182" i="7"/>
  <c r="AF174" i="7"/>
  <c r="AF166" i="7"/>
  <c r="AF158" i="7"/>
  <c r="AF150" i="7"/>
  <c r="AF142" i="7"/>
  <c r="AF134" i="7"/>
  <c r="AF126" i="7"/>
  <c r="AF118" i="7"/>
  <c r="AF110" i="7"/>
  <c r="AF102" i="7"/>
  <c r="AF94" i="7"/>
  <c r="AF86" i="7"/>
  <c r="AF78" i="7"/>
  <c r="AF70" i="7"/>
  <c r="AF62" i="7"/>
  <c r="AF54" i="7"/>
  <c r="AF46" i="7"/>
  <c r="AF38" i="7"/>
  <c r="AF30" i="7"/>
  <c r="AF22" i="7"/>
  <c r="AF14" i="7"/>
  <c r="AF6" i="7"/>
  <c r="AF221" i="7"/>
  <c r="AF213" i="7"/>
  <c r="AF205" i="7"/>
  <c r="AF197" i="7"/>
  <c r="AF189" i="7"/>
  <c r="AF181" i="7"/>
  <c r="AF173" i="7"/>
  <c r="AF165" i="7"/>
  <c r="AF157" i="7"/>
  <c r="AF149" i="7"/>
  <c r="AF141" i="7"/>
  <c r="AF133" i="7"/>
  <c r="AF125" i="7"/>
  <c r="AF117" i="7"/>
  <c r="AF109" i="7"/>
  <c r="AF101" i="7"/>
  <c r="AF93" i="7"/>
  <c r="AF85" i="7"/>
  <c r="AF77" i="7"/>
  <c r="AF69" i="7"/>
  <c r="AF61" i="7"/>
  <c r="AF53" i="7"/>
  <c r="AF45" i="7"/>
  <c r="AF37" i="7"/>
  <c r="AF29" i="7"/>
  <c r="AF21" i="7"/>
  <c r="AF13" i="7"/>
  <c r="AF5" i="7"/>
  <c r="AF220" i="7"/>
  <c r="AF212" i="7"/>
  <c r="AF204" i="7"/>
  <c r="AF196" i="7"/>
  <c r="AF188" i="7"/>
  <c r="AF180" i="7"/>
  <c r="AF172" i="7"/>
  <c r="AF164" i="7"/>
  <c r="AF156" i="7"/>
  <c r="AF148" i="7"/>
  <c r="AF140" i="7"/>
  <c r="AF132" i="7"/>
  <c r="AF124" i="7"/>
  <c r="AF116" i="7"/>
  <c r="AF108" i="7"/>
  <c r="AF100" i="7"/>
  <c r="AF92" i="7"/>
  <c r="AF84" i="7"/>
  <c r="AF76" i="7"/>
  <c r="AF68" i="7"/>
  <c r="AF60" i="7"/>
  <c r="AF52" i="7"/>
  <c r="AF44" i="7"/>
  <c r="AF36" i="7"/>
  <c r="AF28" i="7"/>
  <c r="AF20" i="7"/>
  <c r="AF12" i="7"/>
  <c r="AF4" i="7"/>
  <c r="AF219" i="7"/>
  <c r="AF211" i="7"/>
  <c r="AF203" i="7"/>
  <c r="AF195" i="7"/>
  <c r="AF187" i="7"/>
  <c r="AF179" i="7"/>
  <c r="AF171" i="7"/>
  <c r="AF163" i="7"/>
  <c r="AF155" i="7"/>
  <c r="AF147" i="7"/>
  <c r="AF139" i="7"/>
  <c r="AF131" i="7"/>
  <c r="AF123" i="7"/>
  <c r="AF115" i="7"/>
  <c r="AF107" i="7"/>
  <c r="AF99" i="7"/>
  <c r="AF91" i="7"/>
  <c r="AF83" i="7"/>
  <c r="AF75" i="7"/>
  <c r="AF67" i="7"/>
  <c r="AF59" i="7"/>
  <c r="AF51" i="7"/>
  <c r="AF43" i="7"/>
  <c r="AF35" i="7"/>
  <c r="AF27" i="7"/>
  <c r="AF19" i="7"/>
  <c r="AF11" i="7"/>
  <c r="AF3" i="7"/>
  <c r="AF218" i="7"/>
  <c r="AF210" i="7"/>
  <c r="AF202" i="7"/>
  <c r="AF194" i="7"/>
  <c r="AF186" i="7"/>
  <c r="AF178" i="7"/>
  <c r="AF170" i="7"/>
  <c r="AF162" i="7"/>
  <c r="AF154" i="7"/>
  <c r="AF146" i="7"/>
  <c r="AF138" i="7"/>
  <c r="AF130" i="7"/>
  <c r="AF122" i="7"/>
  <c r="AF114" i="7"/>
  <c r="AF106" i="7"/>
  <c r="AF98" i="7"/>
  <c r="AF90" i="7"/>
  <c r="AF82" i="7"/>
  <c r="AF74" i="7"/>
  <c r="AF66" i="7"/>
  <c r="AF58" i="7"/>
  <c r="AF50" i="7"/>
  <c r="AF42" i="7"/>
  <c r="AF34" i="7"/>
  <c r="AF26" i="7"/>
  <c r="AF18" i="7"/>
  <c r="AF10" i="7"/>
  <c r="AF2" i="7"/>
  <c r="AF217" i="7"/>
  <c r="AF209" i="7"/>
  <c r="AF201" i="7"/>
  <c r="AF193" i="7"/>
  <c r="AF185" i="7"/>
  <c r="AF177" i="7"/>
  <c r="AF169" i="7"/>
  <c r="AF161" i="7"/>
  <c r="AF153" i="7"/>
  <c r="AF145" i="7"/>
  <c r="AF137" i="7"/>
  <c r="AF129" i="7"/>
  <c r="AF121" i="7"/>
  <c r="AF113" i="7"/>
  <c r="AF105" i="7"/>
  <c r="AF97" i="7"/>
  <c r="AF89" i="7"/>
  <c r="AF81" i="7"/>
  <c r="AF73" i="7"/>
  <c r="AF65" i="7"/>
  <c r="AF57" i="7"/>
  <c r="AF49" i="7"/>
  <c r="AF41" i="7"/>
  <c r="AF33" i="7"/>
  <c r="AF25" i="7"/>
  <c r="AF17" i="7"/>
  <c r="AF9" i="7"/>
  <c r="AF216" i="7"/>
  <c r="AF208" i="7"/>
  <c r="AF200" i="7"/>
  <c r="AF192" i="7"/>
  <c r="AF184" i="7"/>
  <c r="AF176" i="7"/>
  <c r="AF168" i="7"/>
  <c r="AF160" i="7"/>
  <c r="AF152" i="7"/>
  <c r="AF144" i="7"/>
  <c r="AF136" i="7"/>
  <c r="AF128" i="7"/>
  <c r="AF120" i="7"/>
  <c r="AF112" i="7"/>
  <c r="AF104" i="7"/>
  <c r="AF96" i="7"/>
  <c r="AF88" i="7"/>
  <c r="AF80" i="7"/>
  <c r="AF72" i="7"/>
  <c r="AF64" i="7"/>
  <c r="AF56" i="7"/>
  <c r="AF48" i="7"/>
  <c r="AF40" i="7"/>
  <c r="AF32" i="7"/>
  <c r="AF24" i="7"/>
  <c r="AF16" i="7"/>
  <c r="AF8" i="7"/>
  <c r="W219" i="7"/>
  <c r="W211" i="7"/>
  <c r="W203" i="7"/>
  <c r="W195" i="7"/>
  <c r="W187" i="7"/>
  <c r="W179" i="7"/>
  <c r="W171" i="7"/>
  <c r="W163" i="7"/>
  <c r="W155" i="7"/>
  <c r="W147" i="7"/>
  <c r="W139" i="7"/>
  <c r="W131" i="7"/>
  <c r="W123" i="7"/>
  <c r="W115" i="7"/>
  <c r="W107" i="7"/>
  <c r="W99" i="7"/>
  <c r="W91" i="7"/>
  <c r="W83" i="7"/>
  <c r="W75" i="7"/>
  <c r="W67" i="7"/>
  <c r="W59" i="7"/>
  <c r="W51" i="7"/>
  <c r="W43" i="7"/>
  <c r="W35" i="7"/>
  <c r="W27" i="7"/>
  <c r="W19" i="7"/>
  <c r="W11" i="7"/>
  <c r="W3" i="7"/>
  <c r="W218" i="7"/>
  <c r="W210" i="7"/>
  <c r="W202" i="7"/>
  <c r="W194" i="7"/>
  <c r="W186" i="7"/>
  <c r="W178" i="7"/>
  <c r="W170" i="7"/>
  <c r="W162" i="7"/>
  <c r="W154" i="7"/>
  <c r="W146" i="7"/>
  <c r="W138" i="7"/>
  <c r="W130" i="7"/>
  <c r="W122" i="7"/>
  <c r="W114" i="7"/>
  <c r="W106" i="7"/>
  <c r="W98" i="7"/>
  <c r="W90" i="7"/>
  <c r="W82" i="7"/>
  <c r="W74" i="7"/>
  <c r="W66" i="7"/>
  <c r="W58" i="7"/>
  <c r="W50" i="7"/>
  <c r="W42" i="7"/>
  <c r="W34" i="7"/>
  <c r="W26" i="7"/>
  <c r="W18" i="7"/>
  <c r="W10" i="7"/>
  <c r="W2" i="7"/>
  <c r="W221" i="7"/>
  <c r="W213" i="7"/>
  <c r="W205" i="7"/>
  <c r="W197" i="7"/>
  <c r="W189" i="7"/>
  <c r="W181" i="7"/>
  <c r="W173" i="7"/>
  <c r="W165" i="7"/>
  <c r="W157" i="7"/>
  <c r="W149" i="7"/>
  <c r="W141" i="7"/>
  <c r="W133" i="7"/>
  <c r="W125" i="7"/>
  <c r="W117" i="7"/>
  <c r="W109" i="7"/>
  <c r="W101" i="7"/>
  <c r="W93" i="7"/>
  <c r="W85" i="7"/>
  <c r="W77" i="7"/>
  <c r="W69" i="7"/>
  <c r="W61" i="7"/>
  <c r="W53" i="7"/>
  <c r="W45" i="7"/>
  <c r="W37" i="7"/>
  <c r="W29" i="7"/>
  <c r="W21" i="7"/>
  <c r="W13" i="7"/>
  <c r="W5" i="7"/>
  <c r="W220" i="7"/>
  <c r="W212" i="7"/>
  <c r="W204" i="7"/>
  <c r="W196" i="7"/>
  <c r="W188" i="7"/>
  <c r="W180" i="7"/>
  <c r="W172" i="7"/>
  <c r="W164" i="7"/>
  <c r="W156" i="7"/>
  <c r="W148" i="7"/>
  <c r="W140" i="7"/>
  <c r="W132" i="7"/>
  <c r="W124" i="7"/>
  <c r="W116" i="7"/>
  <c r="W108" i="7"/>
  <c r="W100" i="7"/>
  <c r="W92" i="7"/>
  <c r="W84" i="7"/>
  <c r="W76" i="7"/>
  <c r="W68" i="7"/>
  <c r="W60" i="7"/>
  <c r="W52" i="7"/>
  <c r="W44" i="7"/>
  <c r="W36" i="7"/>
  <c r="W28" i="7"/>
  <c r="W20" i="7"/>
  <c r="W12" i="7"/>
  <c r="W4" i="7"/>
  <c r="W217" i="7"/>
  <c r="W209" i="7"/>
  <c r="W201" i="7"/>
  <c r="W193" i="7"/>
  <c r="W185" i="7"/>
  <c r="W177" i="7"/>
  <c r="W169" i="7"/>
  <c r="W161" i="7"/>
  <c r="W153" i="7"/>
  <c r="W145" i="7"/>
  <c r="W137" i="7"/>
  <c r="W129" i="7"/>
  <c r="W121" i="7"/>
  <c r="W113" i="7"/>
  <c r="W105" i="7"/>
  <c r="W97" i="7"/>
  <c r="W89" i="7"/>
  <c r="W81" i="7"/>
  <c r="W73" i="7"/>
  <c r="W65" i="7"/>
  <c r="W57" i="7"/>
  <c r="W49" i="7"/>
  <c r="W41" i="7"/>
  <c r="W33" i="7"/>
  <c r="W25" i="7"/>
  <c r="W17" i="7"/>
  <c r="W9" i="7"/>
  <c r="W216" i="7"/>
  <c r="W208" i="7"/>
  <c r="W200" i="7"/>
  <c r="W192" i="7"/>
  <c r="W184" i="7"/>
  <c r="W176" i="7"/>
  <c r="W168" i="7"/>
  <c r="W160" i="7"/>
  <c r="W152" i="7"/>
  <c r="W144" i="7"/>
  <c r="W136" i="7"/>
  <c r="W128" i="7"/>
  <c r="W120" i="7"/>
  <c r="W112" i="7"/>
  <c r="W104" i="7"/>
  <c r="W96" i="7"/>
  <c r="W88" i="7"/>
  <c r="W80" i="7"/>
  <c r="W72" i="7"/>
  <c r="W64" i="7"/>
  <c r="W56" i="7"/>
  <c r="W48" i="7"/>
  <c r="W40" i="7"/>
  <c r="W32" i="7"/>
  <c r="W24" i="7"/>
  <c r="W16" i="7"/>
  <c r="W8" i="7"/>
  <c r="W215" i="7"/>
  <c r="W207" i="7"/>
  <c r="W199" i="7"/>
  <c r="W191" i="7"/>
  <c r="W183" i="7"/>
  <c r="W175" i="7"/>
  <c r="W167" i="7"/>
  <c r="W159" i="7"/>
  <c r="W151" i="7"/>
  <c r="W143" i="7"/>
  <c r="W135" i="7"/>
  <c r="W127" i="7"/>
  <c r="W119" i="7"/>
  <c r="W111" i="7"/>
  <c r="W103" i="7"/>
  <c r="W95" i="7"/>
  <c r="W87" i="7"/>
  <c r="W79" i="7"/>
  <c r="W71" i="7"/>
  <c r="W63" i="7"/>
  <c r="W55" i="7"/>
  <c r="W47" i="7"/>
  <c r="W39" i="7"/>
  <c r="W31" i="7"/>
  <c r="W23" i="7"/>
  <c r="W15" i="7"/>
  <c r="W7" i="7"/>
  <c r="W222" i="7"/>
  <c r="W214" i="7"/>
  <c r="W206" i="7"/>
  <c r="W198" i="7"/>
  <c r="W190" i="7"/>
  <c r="W182" i="7"/>
  <c r="W174" i="7"/>
  <c r="W166" i="7"/>
  <c r="W158" i="7"/>
  <c r="W150" i="7"/>
  <c r="W142" i="7"/>
  <c r="W134" i="7"/>
  <c r="W126" i="7"/>
  <c r="W118" i="7"/>
  <c r="W110" i="7"/>
  <c r="W102" i="7"/>
  <c r="W94" i="7"/>
  <c r="W86" i="7"/>
  <c r="W78" i="7"/>
  <c r="W70" i="7"/>
  <c r="W62" i="7"/>
  <c r="W54" i="7"/>
  <c r="W46" i="7"/>
  <c r="W38" i="7"/>
  <c r="W30" i="7"/>
  <c r="W22" i="7"/>
  <c r="W14" i="7"/>
  <c r="W6" i="7"/>
  <c r="F99" i="7"/>
  <c r="F112" i="7"/>
  <c r="H112" i="7" s="1"/>
  <c r="F211" i="7"/>
  <c r="F15" i="7"/>
  <c r="H15" i="7" s="1"/>
  <c r="F93" i="7"/>
  <c r="F2" i="7"/>
  <c r="H2" i="7" s="1"/>
  <c r="F197" i="7"/>
  <c r="H197" i="7" s="1"/>
  <c r="F202" i="7"/>
  <c r="F32" i="7"/>
  <c r="F72" i="7"/>
  <c r="H72" i="7" s="1"/>
  <c r="F85" i="7"/>
  <c r="F88" i="7"/>
  <c r="F160" i="7"/>
  <c r="H160" i="7" s="1"/>
  <c r="F80" i="7"/>
  <c r="H80" i="7" s="1"/>
  <c r="F201" i="7"/>
  <c r="F9" i="7"/>
  <c r="H9" i="7" s="1"/>
  <c r="F52" i="7"/>
  <c r="F109" i="7"/>
  <c r="F144" i="7"/>
  <c r="F166" i="7"/>
  <c r="F152" i="7"/>
  <c r="H152" i="7" s="1"/>
  <c r="F46" i="7"/>
  <c r="F62" i="7"/>
  <c r="F120" i="7"/>
  <c r="H120" i="7" s="1"/>
  <c r="F168" i="7"/>
  <c r="F19" i="7"/>
  <c r="F43" i="7"/>
  <c r="F184" i="7"/>
  <c r="F205" i="7"/>
  <c r="H205" i="7" s="1"/>
  <c r="F214" i="7"/>
  <c r="F13" i="7"/>
  <c r="H13" i="7" s="1"/>
  <c r="F59" i="7"/>
  <c r="F61" i="7"/>
  <c r="F69" i="7"/>
  <c r="H69" i="7" s="1"/>
  <c r="F77" i="7"/>
  <c r="F118" i="7"/>
  <c r="F121" i="7"/>
  <c r="H121" i="7" s="1"/>
  <c r="F186" i="7"/>
  <c r="H186" i="7" s="1"/>
  <c r="F191" i="7"/>
  <c r="F26" i="7"/>
  <c r="F29" i="7"/>
  <c r="F37" i="7"/>
  <c r="F50" i="7"/>
  <c r="F56" i="7"/>
  <c r="H56" i="7" s="1"/>
  <c r="F107" i="7"/>
  <c r="F148" i="7"/>
  <c r="H148" i="7" s="1"/>
  <c r="F153" i="7"/>
  <c r="H153" i="7" s="1"/>
  <c r="F196" i="7"/>
  <c r="F39" i="7"/>
  <c r="F51" i="7"/>
  <c r="F102" i="7"/>
  <c r="F119" i="7"/>
  <c r="H119" i="7" s="1"/>
  <c r="F125" i="7"/>
  <c r="H125" i="7" s="1"/>
  <c r="F150" i="7"/>
  <c r="F161" i="7"/>
  <c r="H161" i="7" s="1"/>
  <c r="F200" i="7"/>
  <c r="H200" i="7" s="1"/>
  <c r="F21" i="7"/>
  <c r="H21" i="7" s="1"/>
  <c r="F27" i="7"/>
  <c r="H27" i="7" s="1"/>
  <c r="F30" i="7"/>
  <c r="F44" i="7"/>
  <c r="H44" i="7" s="1"/>
  <c r="F64" i="7"/>
  <c r="F124" i="7"/>
  <c r="F156" i="7"/>
  <c r="F158" i="7"/>
  <c r="F169" i="7"/>
  <c r="F192" i="7"/>
  <c r="H192" i="7" s="1"/>
  <c r="F3" i="7"/>
  <c r="F24" i="7"/>
  <c r="F53" i="7"/>
  <c r="H53" i="7" s="1"/>
  <c r="F55" i="7"/>
  <c r="H55" i="7" s="1"/>
  <c r="F67" i="7"/>
  <c r="F90" i="7"/>
  <c r="F96" i="7"/>
  <c r="F104" i="7"/>
  <c r="F146" i="7"/>
  <c r="H146" i="7" s="1"/>
  <c r="F149" i="7"/>
  <c r="H149" i="7" s="1"/>
  <c r="F163" i="7"/>
  <c r="F171" i="7"/>
  <c r="F188" i="7"/>
  <c r="H188" i="7" s="1"/>
  <c r="F199" i="7"/>
  <c r="H199" i="7" s="1"/>
  <c r="F194" i="7"/>
  <c r="F208" i="7"/>
  <c r="H208" i="7" s="1"/>
  <c r="F8" i="7"/>
  <c r="F35" i="7"/>
  <c r="F75" i="7"/>
  <c r="H75" i="7" s="1"/>
  <c r="F95" i="7"/>
  <c r="F101" i="7"/>
  <c r="H101" i="7" s="1"/>
  <c r="F103" i="7"/>
  <c r="F117" i="7"/>
  <c r="H117" i="7" s="1"/>
  <c r="F157" i="7"/>
  <c r="H157" i="7" s="1"/>
  <c r="F28" i="7"/>
  <c r="H28" i="7" s="1"/>
  <c r="F34" i="7"/>
  <c r="F40" i="7"/>
  <c r="H40" i="7" s="1"/>
  <c r="F74" i="7"/>
  <c r="H74" i="7" s="1"/>
  <c r="F89" i="7"/>
  <c r="H89" i="7" s="1"/>
  <c r="F100" i="7"/>
  <c r="H100" i="7" s="1"/>
  <c r="F114" i="7"/>
  <c r="F142" i="7"/>
  <c r="F159" i="7"/>
  <c r="F162" i="7"/>
  <c r="F170" i="7"/>
  <c r="H170" i="7" s="1"/>
  <c r="F198" i="7"/>
  <c r="F7" i="7"/>
  <c r="F11" i="7"/>
  <c r="H11" i="7" s="1"/>
  <c r="F25" i="7"/>
  <c r="F45" i="7"/>
  <c r="H45" i="7" s="1"/>
  <c r="F97" i="7"/>
  <c r="H97" i="7" s="1"/>
  <c r="F105" i="7"/>
  <c r="F210" i="7"/>
  <c r="H210" i="7" s="1"/>
  <c r="F17" i="7"/>
  <c r="F20" i="7"/>
  <c r="F31" i="7"/>
  <c r="H31" i="7" s="1"/>
  <c r="F42" i="7"/>
  <c r="H42" i="7" s="1"/>
  <c r="F60" i="7"/>
  <c r="H60" i="7" s="1"/>
  <c r="F63" i="7"/>
  <c r="H63" i="7" s="1"/>
  <c r="F70" i="7"/>
  <c r="F73" i="7"/>
  <c r="H73" i="7" s="1"/>
  <c r="F86" i="7"/>
  <c r="F106" i="7"/>
  <c r="H106" i="7" s="1"/>
  <c r="F110" i="7"/>
  <c r="F116" i="7"/>
  <c r="F182" i="7"/>
  <c r="F185" i="7"/>
  <c r="H185" i="7" s="1"/>
  <c r="F206" i="7"/>
  <c r="F12" i="7"/>
  <c r="F23" i="7"/>
  <c r="F38" i="7"/>
  <c r="F66" i="7"/>
  <c r="F76" i="7"/>
  <c r="F79" i="7"/>
  <c r="H79" i="7" s="1"/>
  <c r="F83" i="7"/>
  <c r="F92" i="7"/>
  <c r="H92" i="7" s="1"/>
  <c r="F113" i="7"/>
  <c r="H113" i="7" s="1"/>
  <c r="F126" i="7"/>
  <c r="F143" i="7"/>
  <c r="H143" i="7" s="1"/>
  <c r="F189" i="7"/>
  <c r="H189" i="7" s="1"/>
  <c r="F203" i="7"/>
  <c r="H203" i="7" s="1"/>
  <c r="F209" i="7"/>
  <c r="H209" i="7" s="1"/>
  <c r="F41" i="7"/>
  <c r="F165" i="7"/>
  <c r="H165" i="7" s="1"/>
  <c r="F195" i="7"/>
  <c r="F213" i="7"/>
  <c r="H213" i="7" s="1"/>
  <c r="F6" i="7"/>
  <c r="F18" i="7"/>
  <c r="F22" i="7"/>
  <c r="H58" i="7"/>
  <c r="F65" i="7"/>
  <c r="F78" i="7"/>
  <c r="F81" i="7"/>
  <c r="F98" i="7"/>
  <c r="F108" i="7"/>
  <c r="H108" i="7" s="1"/>
  <c r="F122" i="7"/>
  <c r="H122" i="7" s="1"/>
  <c r="F151" i="7"/>
  <c r="F164" i="7"/>
  <c r="H164" i="7" s="1"/>
  <c r="F167" i="7"/>
  <c r="F212" i="7"/>
  <c r="H212" i="7" s="1"/>
  <c r="F215" i="7"/>
  <c r="F10" i="7"/>
  <c r="H10" i="7" s="1"/>
  <c r="F14" i="7"/>
  <c r="F33" i="7"/>
  <c r="H33" i="7" s="1"/>
  <c r="F36" i="7"/>
  <c r="F54" i="7"/>
  <c r="F68" i="7"/>
  <c r="F71" i="7"/>
  <c r="F84" i="7"/>
  <c r="H84" i="7" s="1"/>
  <c r="F87" i="7"/>
  <c r="F91" i="7"/>
  <c r="H91" i="7" s="1"/>
  <c r="F94" i="7"/>
  <c r="F111" i="7"/>
  <c r="F145" i="7"/>
  <c r="H145" i="7" s="1"/>
  <c r="F154" i="7"/>
  <c r="H154" i="7" s="1"/>
  <c r="F183" i="7"/>
  <c r="F187" i="7"/>
  <c r="F190" i="7"/>
  <c r="F193" i="7"/>
  <c r="H193" i="7" s="1"/>
  <c r="F204" i="7"/>
  <c r="F207" i="7"/>
  <c r="H207" i="7" s="1"/>
  <c r="F115" i="7"/>
  <c r="F123" i="7"/>
  <c r="F147" i="7"/>
  <c r="F155" i="7"/>
  <c r="H36" i="7" l="1"/>
  <c r="H151" i="7"/>
  <c r="H116" i="7"/>
  <c r="H25" i="7"/>
  <c r="H114" i="7"/>
  <c r="H169" i="7"/>
  <c r="H52" i="7"/>
  <c r="H139" i="7"/>
  <c r="H128" i="7"/>
  <c r="H4" i="7"/>
  <c r="H195" i="7"/>
  <c r="H64" i="7"/>
  <c r="H93" i="7"/>
  <c r="H175" i="7"/>
  <c r="H133" i="7"/>
  <c r="H87" i="7"/>
  <c r="H98" i="7"/>
  <c r="H95" i="7"/>
  <c r="H6" i="7"/>
  <c r="H105" i="7"/>
  <c r="H162" i="7"/>
  <c r="H34" i="7"/>
  <c r="H20" i="7"/>
  <c r="H18" i="7"/>
  <c r="H137" i="7"/>
  <c r="H67" i="7"/>
  <c r="H23" i="7"/>
  <c r="H124" i="7"/>
  <c r="H155" i="7"/>
  <c r="H215" i="7"/>
  <c r="H147" i="7"/>
  <c r="H71" i="7"/>
  <c r="H41" i="7"/>
  <c r="H83" i="7"/>
  <c r="H159" i="7"/>
  <c r="H3" i="7"/>
  <c r="H50" i="7"/>
  <c r="H77" i="7"/>
  <c r="H85" i="7"/>
  <c r="H211" i="7"/>
  <c r="H220" i="7"/>
  <c r="H35" i="7"/>
  <c r="H66" i="7"/>
  <c r="H90" i="7"/>
  <c r="H196" i="7"/>
  <c r="H26" i="7"/>
  <c r="H156" i="7"/>
  <c r="H191" i="7"/>
  <c r="H201" i="7"/>
  <c r="H219" i="7"/>
  <c r="H8" i="7"/>
  <c r="H49" i="7"/>
  <c r="H181" i="7"/>
  <c r="H183" i="7"/>
  <c r="H16" i="7"/>
  <c r="H81" i="7"/>
  <c r="H24" i="7"/>
  <c r="H68" i="7"/>
  <c r="H115" i="7"/>
  <c r="H104" i="7"/>
  <c r="H51" i="7"/>
  <c r="H37" i="7"/>
  <c r="H109" i="7"/>
  <c r="H7" i="7"/>
  <c r="H135" i="7"/>
  <c r="H48" i="7"/>
  <c r="H184" i="7"/>
  <c r="H221" i="7"/>
  <c r="H141" i="7"/>
  <c r="H163" i="7"/>
  <c r="H88" i="7"/>
  <c r="H65" i="7"/>
  <c r="H144" i="7"/>
  <c r="H17" i="7"/>
  <c r="H111" i="7"/>
  <c r="H194" i="7"/>
  <c r="H96" i="7"/>
  <c r="H29" i="7"/>
  <c r="H61" i="7"/>
  <c r="H168" i="7"/>
  <c r="H32" i="7"/>
  <c r="H99" i="7"/>
  <c r="H174" i="7"/>
  <c r="H172" i="7"/>
  <c r="H173" i="7"/>
  <c r="H202" i="7"/>
  <c r="H182" i="7"/>
  <c r="H19" i="7"/>
  <c r="H180" i="7"/>
  <c r="H204" i="7"/>
  <c r="H167" i="7"/>
  <c r="H76" i="7"/>
  <c r="H39" i="7"/>
  <c r="H59" i="7"/>
  <c r="H187" i="7"/>
  <c r="H123" i="7"/>
  <c r="H12" i="7"/>
  <c r="H103" i="7"/>
  <c r="H43" i="7"/>
  <c r="H107" i="7"/>
  <c r="H171" i="7"/>
  <c r="H30" i="7"/>
  <c r="H94" i="7"/>
  <c r="H158" i="7"/>
  <c r="H38" i="7"/>
  <c r="H102" i="7"/>
  <c r="H166" i="7"/>
  <c r="H46" i="7"/>
  <c r="H110" i="7"/>
  <c r="H54" i="7"/>
  <c r="H118" i="7"/>
  <c r="H62" i="7"/>
  <c r="H126" i="7"/>
  <c r="H190" i="7"/>
  <c r="H70" i="7"/>
  <c r="H198" i="7"/>
  <c r="H14" i="7"/>
  <c r="H78" i="7"/>
  <c r="H142" i="7"/>
  <c r="H206" i="7"/>
  <c r="H22" i="7"/>
  <c r="H86" i="7"/>
  <c r="H150" i="7"/>
  <c r="H214" i="7"/>
  <c r="G5" i="10" l="1"/>
  <c r="I5" i="10" s="1"/>
  <c r="G35" i="10" s="1"/>
  <c r="G9" i="10"/>
  <c r="I9" i="10" s="1"/>
  <c r="G36" i="10" s="1"/>
  <c r="C5" i="10"/>
  <c r="G3" i="10" l="1"/>
  <c r="C4" i="10"/>
  <c r="I3" i="10" l="1"/>
  <c r="H4" i="10"/>
  <c r="G29" i="10"/>
  <c r="G28" i="10"/>
  <c r="G34" i="10"/>
  <c r="H7" i="10"/>
  <c r="H6" i="10"/>
  <c r="H8" i="10"/>
  <c r="H10" i="10"/>
  <c r="H11" i="10"/>
  <c r="H13" i="10"/>
  <c r="H14" i="10"/>
  <c r="H12" i="10"/>
  <c r="H15" i="10"/>
  <c r="H5" i="10"/>
  <c r="H9" i="10"/>
</calcChain>
</file>

<file path=xl/sharedStrings.xml><?xml version="1.0" encoding="utf-8"?>
<sst xmlns="http://schemas.openxmlformats.org/spreadsheetml/2006/main" count="3520" uniqueCount="789">
  <si>
    <t>015010</t>
  </si>
  <si>
    <t>015012</t>
  </si>
  <si>
    <t>015014</t>
  </si>
  <si>
    <t>015015</t>
  </si>
  <si>
    <t>015016</t>
  </si>
  <si>
    <t>015019</t>
  </si>
  <si>
    <t>015023</t>
  </si>
  <si>
    <t>015024</t>
  </si>
  <si>
    <t>015027</t>
  </si>
  <si>
    <t>015028</t>
  </si>
  <si>
    <t>015031</t>
  </si>
  <si>
    <t>015032</t>
  </si>
  <si>
    <t>015034</t>
  </si>
  <si>
    <t>015035</t>
  </si>
  <si>
    <t>015037</t>
  </si>
  <si>
    <t>015040</t>
  </si>
  <si>
    <t>015042</t>
  </si>
  <si>
    <t>015044</t>
  </si>
  <si>
    <t>015045</t>
  </si>
  <si>
    <t>015047</t>
  </si>
  <si>
    <t>015048</t>
  </si>
  <si>
    <t>015049</t>
  </si>
  <si>
    <t>015050</t>
  </si>
  <si>
    <t>015053</t>
  </si>
  <si>
    <t>015060</t>
  </si>
  <si>
    <t>015063</t>
  </si>
  <si>
    <t>015065</t>
  </si>
  <si>
    <t>015066</t>
  </si>
  <si>
    <t>015067</t>
  </si>
  <si>
    <t>015071</t>
  </si>
  <si>
    <t>015073</t>
  </si>
  <si>
    <t>015075</t>
  </si>
  <si>
    <t>015076</t>
  </si>
  <si>
    <t>015083</t>
  </si>
  <si>
    <t>015084</t>
  </si>
  <si>
    <t>015089</t>
  </si>
  <si>
    <t>015091</t>
  </si>
  <si>
    <t>015097</t>
  </si>
  <si>
    <t>015098</t>
  </si>
  <si>
    <t>015100</t>
  </si>
  <si>
    <t>015101</t>
  </si>
  <si>
    <t>015103</t>
  </si>
  <si>
    <t>015104</t>
  </si>
  <si>
    <t>015109</t>
  </si>
  <si>
    <t>015111</t>
  </si>
  <si>
    <t>015112</t>
  </si>
  <si>
    <t>015113</t>
  </si>
  <si>
    <t>015114</t>
  </si>
  <si>
    <t>015115</t>
  </si>
  <si>
    <t>015116</t>
  </si>
  <si>
    <t>015117</t>
  </si>
  <si>
    <t>015119</t>
  </si>
  <si>
    <t>015120</t>
  </si>
  <si>
    <t>015121</t>
  </si>
  <si>
    <t>015123</t>
  </si>
  <si>
    <t>015124</t>
  </si>
  <si>
    <t>015126</t>
  </si>
  <si>
    <t>015127</t>
  </si>
  <si>
    <t>015128</t>
  </si>
  <si>
    <t>015129</t>
  </si>
  <si>
    <t>015132</t>
  </si>
  <si>
    <t>015133</t>
  </si>
  <si>
    <t>015134</t>
  </si>
  <si>
    <t>015135</t>
  </si>
  <si>
    <t>015136</t>
  </si>
  <si>
    <t>015137</t>
  </si>
  <si>
    <t>015138</t>
  </si>
  <si>
    <t>015139</t>
  </si>
  <si>
    <t>015141</t>
  </si>
  <si>
    <t>015142</t>
  </si>
  <si>
    <t>015143</t>
  </si>
  <si>
    <t>015144</t>
  </si>
  <si>
    <t>015145</t>
  </si>
  <si>
    <t>015147</t>
  </si>
  <si>
    <t>015148</t>
  </si>
  <si>
    <t>015149</t>
  </si>
  <si>
    <t>015150</t>
  </si>
  <si>
    <t>015151</t>
  </si>
  <si>
    <t>015152</t>
  </si>
  <si>
    <t>015153</t>
  </si>
  <si>
    <t>015154</t>
  </si>
  <si>
    <t>015155</t>
  </si>
  <si>
    <t>015156</t>
  </si>
  <si>
    <t>015157</t>
  </si>
  <si>
    <t>015159</t>
  </si>
  <si>
    <t>015160</t>
  </si>
  <si>
    <t>015162</t>
  </si>
  <si>
    <t>015163</t>
  </si>
  <si>
    <t>015164</t>
  </si>
  <si>
    <t>015166</t>
  </si>
  <si>
    <t>015167</t>
  </si>
  <si>
    <t>015168</t>
  </si>
  <si>
    <t>015169</t>
  </si>
  <si>
    <t>015171</t>
  </si>
  <si>
    <t>015174</t>
  </si>
  <si>
    <t>015175</t>
  </si>
  <si>
    <t>015176</t>
  </si>
  <si>
    <t>015177</t>
  </si>
  <si>
    <t>015179</t>
  </si>
  <si>
    <t>015180</t>
  </si>
  <si>
    <t>015182</t>
  </si>
  <si>
    <t>015183</t>
  </si>
  <si>
    <t>015184</t>
  </si>
  <si>
    <t>015186</t>
  </si>
  <si>
    <t>015187</t>
  </si>
  <si>
    <t>015188</t>
  </si>
  <si>
    <t>015189</t>
  </si>
  <si>
    <t>015191</t>
  </si>
  <si>
    <t>015192</t>
  </si>
  <si>
    <t>015193</t>
  </si>
  <si>
    <t>015194</t>
  </si>
  <si>
    <t>015195</t>
  </si>
  <si>
    <t>015196</t>
  </si>
  <si>
    <t>015197</t>
  </si>
  <si>
    <t>015199</t>
  </si>
  <si>
    <t>015200</t>
  </si>
  <si>
    <t>015201</t>
  </si>
  <si>
    <t>015202</t>
  </si>
  <si>
    <t>015203</t>
  </si>
  <si>
    <t>015204</t>
  </si>
  <si>
    <t>015206</t>
  </si>
  <si>
    <t>015207</t>
  </si>
  <si>
    <t>015208</t>
  </si>
  <si>
    <t>015209</t>
  </si>
  <si>
    <t>015210</t>
  </si>
  <si>
    <t>015211</t>
  </si>
  <si>
    <t>015212</t>
  </si>
  <si>
    <t>015213</t>
  </si>
  <si>
    <t>015214</t>
  </si>
  <si>
    <t>015215</t>
  </si>
  <si>
    <t>015216</t>
  </si>
  <si>
    <t>015217</t>
  </si>
  <si>
    <t>015220</t>
  </si>
  <si>
    <t>015221</t>
  </si>
  <si>
    <t>015222</t>
  </si>
  <si>
    <t>015223</t>
  </si>
  <si>
    <t>015225</t>
  </si>
  <si>
    <t>015227</t>
  </si>
  <si>
    <t>015228</t>
  </si>
  <si>
    <t>015303</t>
  </si>
  <si>
    <t>015315</t>
  </si>
  <si>
    <t>015320</t>
  </si>
  <si>
    <t>015321</t>
  </si>
  <si>
    <t>015322</t>
  </si>
  <si>
    <t>015326</t>
  </si>
  <si>
    <t>015330</t>
  </si>
  <si>
    <t>015331</t>
  </si>
  <si>
    <t>015336</t>
  </si>
  <si>
    <t>015361</t>
  </si>
  <si>
    <t>015369</t>
  </si>
  <si>
    <t>015371</t>
  </si>
  <si>
    <t>015372</t>
  </si>
  <si>
    <t>015373</t>
  </si>
  <si>
    <t>015375</t>
  </si>
  <si>
    <t>015376</t>
  </si>
  <si>
    <t>015378</t>
  </si>
  <si>
    <t>015379</t>
  </si>
  <si>
    <t>015381</t>
  </si>
  <si>
    <t>015382</t>
  </si>
  <si>
    <t>015383</t>
  </si>
  <si>
    <t>015386</t>
  </si>
  <si>
    <t>015388</t>
  </si>
  <si>
    <t>015390</t>
  </si>
  <si>
    <t>015391</t>
  </si>
  <si>
    <t>015392</t>
  </si>
  <si>
    <t>015393</t>
  </si>
  <si>
    <t>015396</t>
  </si>
  <si>
    <t>015397</t>
  </si>
  <si>
    <t>015398</t>
  </si>
  <si>
    <t>015400</t>
  </si>
  <si>
    <t>015402</t>
  </si>
  <si>
    <t>015403</t>
  </si>
  <si>
    <t>015404</t>
  </si>
  <si>
    <t>015406</t>
  </si>
  <si>
    <t>015407</t>
  </si>
  <si>
    <t>015408</t>
  </si>
  <si>
    <t>015410</t>
  </si>
  <si>
    <t>015411</t>
  </si>
  <si>
    <t>015413</t>
  </si>
  <si>
    <t>015414</t>
  </si>
  <si>
    <t>015416</t>
  </si>
  <si>
    <t>015417</t>
  </si>
  <si>
    <t>015419</t>
  </si>
  <si>
    <t>015420</t>
  </si>
  <si>
    <t>015422</t>
  </si>
  <si>
    <t>015423</t>
  </si>
  <si>
    <t>015424</t>
  </si>
  <si>
    <t>015425</t>
  </si>
  <si>
    <t>015426</t>
  </si>
  <si>
    <t>015429</t>
  </si>
  <si>
    <t>015431</t>
  </si>
  <si>
    <t>015433</t>
  </si>
  <si>
    <t>015434</t>
  </si>
  <si>
    <t>015435</t>
  </si>
  <si>
    <t>015436</t>
  </si>
  <si>
    <t>015437</t>
  </si>
  <si>
    <t>015440</t>
  </si>
  <si>
    <t>015442</t>
  </si>
  <si>
    <t>015443</t>
  </si>
  <si>
    <t>015446</t>
  </si>
  <si>
    <t>015447</t>
  </si>
  <si>
    <t>015448</t>
  </si>
  <si>
    <t>015450</t>
  </si>
  <si>
    <t>015451</t>
  </si>
  <si>
    <t>015452</t>
  </si>
  <si>
    <t>015453</t>
  </si>
  <si>
    <t>015454</t>
  </si>
  <si>
    <t>015455</t>
  </si>
  <si>
    <t>015456</t>
  </si>
  <si>
    <t>015457</t>
  </si>
  <si>
    <t>015458</t>
  </si>
  <si>
    <t>015459</t>
  </si>
  <si>
    <t>015460</t>
  </si>
  <si>
    <t>015461</t>
  </si>
  <si>
    <t>015463</t>
  </si>
  <si>
    <t>015464</t>
  </si>
  <si>
    <t>015465</t>
  </si>
  <si>
    <t>015467</t>
  </si>
  <si>
    <t>015468</t>
  </si>
  <si>
    <t>01A193</t>
  </si>
  <si>
    <t>01A208</t>
  </si>
  <si>
    <t>AL</t>
  </si>
  <si>
    <t>COOSA VALLEY HEALTHCARE CENTER</t>
  </si>
  <si>
    <t>HIGHLANDS HEALTH AND REHAB</t>
  </si>
  <si>
    <t>EASTVIEW REHABILITATION &amp; HEALTHCARE CENTER</t>
  </si>
  <si>
    <t>PLANTATION MANOR NURSING HOME</t>
  </si>
  <si>
    <t>ATHENS HEALTH AND REHABILITATION LLC</t>
  </si>
  <si>
    <t>MERRY WOOD LODGE</t>
  </si>
  <si>
    <t>HATLEY HEALTH CARE INC</t>
  </si>
  <si>
    <t>SENIOR REHAB &amp; RECOVERY AT LIMESTONE HEALTH FACILI</t>
  </si>
  <si>
    <t>WETUMPKA HEALTH AND REHABILITATION, LLC</t>
  </si>
  <si>
    <t>KELLER LANDING</t>
  </si>
  <si>
    <t>MITCHELL-HOLLINGSWORTH NURSING &amp; REHABILITATION</t>
  </si>
  <si>
    <t>DIVERSICARE OF FOLEY</t>
  </si>
  <si>
    <t>HUNTER CREEK HEALTH AND REHABILITATION, LLC</t>
  </si>
  <si>
    <t>WEST GATE VILLAGE</t>
  </si>
  <si>
    <t>CRIMSON HEALTH AND REHAB, LLC</t>
  </si>
  <si>
    <t>DIVERSICARE OF MONTGOMERY</t>
  </si>
  <si>
    <t>SUMTER HEALTH AND REHABILITATION, L L C</t>
  </si>
  <si>
    <t>CAREGIVERS OF PLEASANT GROVE, INC</t>
  </si>
  <si>
    <t>EAMC LANIER NURSING HOME</t>
  </si>
  <si>
    <t>NORTHWAY HEALTH AND REHABILITATION, LLC</t>
  </si>
  <si>
    <t>CULLMAN HEALTH CARE CENTER</t>
  </si>
  <si>
    <t>EASTERN SHORE REHABILITATION AND HEALTH CENTER</t>
  </si>
  <si>
    <t>OAK TRACE CARE &amp; REHABILITATION CENTER</t>
  </si>
  <si>
    <t>CLEBURNE COUNTY NURSING HOME</t>
  </si>
  <si>
    <t>TERRACE OAKS CARE &amp; REHABILITATION CENTER</t>
  </si>
  <si>
    <t>DIVERSICARE OF BOAZ</t>
  </si>
  <si>
    <t>PRATTVILLE HEALTH AND REHABILITATION, LLC</t>
  </si>
  <si>
    <t>TERRACE MANOR NURSING &amp; REHABILITATION CENTER, INC</t>
  </si>
  <si>
    <t>COTTAGE OF THE SHOALS</t>
  </si>
  <si>
    <t>RUSSELLVILLE HEALTH CARE INC</t>
  </si>
  <si>
    <t>HANCEVILLE NURSING &amp; REHAB CENTER, INC</t>
  </si>
  <si>
    <t>SUMMERFORD HEALTH AND REHAB, LLC</t>
  </si>
  <si>
    <t>FAIR HAVEN</t>
  </si>
  <si>
    <t>ELBA NURSING AND REHABILITATION CENTER, LLC</t>
  </si>
  <si>
    <t>PARK PLACE</t>
  </si>
  <si>
    <t>EVERGREEN NURSING HOME</t>
  </si>
  <si>
    <t>NORTH HILL NURSING AND REHABILITATION CTR, LLC</t>
  </si>
  <si>
    <t>SOUTH HEALTH AND REHABILITATION, LLC</t>
  </si>
  <si>
    <t>ALLEN HEALTH AND REHABILITATION</t>
  </si>
  <si>
    <t>CROWNE HEALTH CARE OF MOBILE</t>
  </si>
  <si>
    <t>ALTOONA  HEALTH &amp; REHAB</t>
  </si>
  <si>
    <t>ASHLAND PLACE HEALTH AND REHABILITATION, LLC</t>
  </si>
  <si>
    <t>SOUTHLAND NURSING HOME</t>
  </si>
  <si>
    <t>CIVIC CENTER HEALTH AND REHABILITATION, LLC</t>
  </si>
  <si>
    <t>DIVERSICARE OF BIG SPRINGS</t>
  </si>
  <si>
    <t>MAGNOLIA HAVEN HEALTH AND REHABILITATION CENTER</t>
  </si>
  <si>
    <t>RIVER CITY CENTER</t>
  </si>
  <si>
    <t>SHADESCREST HEALTH CARE CENTER</t>
  </si>
  <si>
    <t>CORDOVA HEALTH AND REHABILITATION, LLC</t>
  </si>
  <si>
    <t>SIGNATURE HEALTHCARE OF WHITESBURG GARDENS</t>
  </si>
  <si>
    <t>OAK KNOLL HEALTH AND REHABILITATION, LLC</t>
  </si>
  <si>
    <t>SELMA HEALTH AND REHAB, LLC</t>
  </si>
  <si>
    <t>NHC HEALTHCARE, ANNISTON</t>
  </si>
  <si>
    <t>CROWNE HEALTH CARE OF CITRONELLE</t>
  </si>
  <si>
    <t>WASHINGTON COUNTY NURSING HOME</t>
  </si>
  <si>
    <t>CLAY COUNTY NURSING HOME</t>
  </si>
  <si>
    <t>TRAYLOR RETIREMENT COMMUNITY</t>
  </si>
  <si>
    <t>BROOKSHIRE HEALTHCARE CENTER</t>
  </si>
  <si>
    <t>NHC HEALTHCARE, MOULTON</t>
  </si>
  <si>
    <t>ATMORE NURSING CENTER</t>
  </si>
  <si>
    <t>DIVERSICARE OF OXFORD</t>
  </si>
  <si>
    <t>MAGNOLIA RIDGE</t>
  </si>
  <si>
    <t>BIRMINGHAM NURSING AND REHABILITATION CENTER EAST</t>
  </si>
  <si>
    <t>JOHN KNOX MANOR INC  I I</t>
  </si>
  <si>
    <t>FALKVILLE HEALTH CARE CENTER</t>
  </si>
  <si>
    <t>ALICEVILLE MANOR NURSING HOME</t>
  </si>
  <si>
    <t>HENDRIX HEALTH AND REHABILITATION</t>
  </si>
  <si>
    <t>TALLASSEE HEALTH AND REHABILITATION, LLC</t>
  </si>
  <si>
    <t>ARBOR WOODS HEALTH AND REHAB</t>
  </si>
  <si>
    <t>LINEVILLE HEALTH AND REHABILITATION, LLC</t>
  </si>
  <si>
    <t>FOREST MANOR HEALTH AND REHAB</t>
  </si>
  <si>
    <t>AHAVA HEALTHCARE OF ALABASTER</t>
  </si>
  <si>
    <t>DIVERSICARE OF RIVERCHASE</t>
  </si>
  <si>
    <t>GLENWOOD CENTER</t>
  </si>
  <si>
    <t>DIVERSICARE OF ARAB</t>
  </si>
  <si>
    <t>SUNSET MANOR</t>
  </si>
  <si>
    <t>WIREGRASS REHABILITATION CENTER &amp; NURSING HOME</t>
  </si>
  <si>
    <t>AZALEA GARDENS OF MOBILE</t>
  </si>
  <si>
    <t>EXTENDICARE HEALTH CENTER</t>
  </si>
  <si>
    <t>ARLINGTON REHABILITATION &amp; HEALTHCARE CENTER</t>
  </si>
  <si>
    <t>FAYETTE MEDICAL CENTER LONG TERM CARE UNIT</t>
  </si>
  <si>
    <t>RIDGEVIEW HEALTH SERVICES, INC</t>
  </si>
  <si>
    <t>CROWNE HEALTH CARE OF FT PAYNE</t>
  </si>
  <si>
    <t>HALEYVILLE HEALTH CARE CENTER</t>
  </si>
  <si>
    <t>DIVERSICARE OF ONEONTA</t>
  </si>
  <si>
    <t>SYLACAUGA HEALTH AND REHAB SERVICES</t>
  </si>
  <si>
    <t>TALLADEGA HEALTHCARE CENTER, INC</t>
  </si>
  <si>
    <t>ALBERTVILLE NURSING HOME</t>
  </si>
  <si>
    <t>CHOCTAW HEALTH AND REHAB</t>
  </si>
  <si>
    <t>DADEVILLE HEALTHCARE CENTER</t>
  </si>
  <si>
    <t>MARION REGIONAL NURSING HOME</t>
  </si>
  <si>
    <t>LITTLE SISTERS OF THE POOR SACRED HEART RESIDENCE</t>
  </si>
  <si>
    <t>FLORENCE NURSING AND REHABILITATION CTR,  LLC</t>
  </si>
  <si>
    <t>SOUTHERN SPRINGS HEALTHCARE FACILITY</t>
  </si>
  <si>
    <t>COOSA VALLEY HEALTH AND REHAB</t>
  </si>
  <si>
    <t>WESLEY PLACE ON HONEYSUCKLE</t>
  </si>
  <si>
    <t>CROSSVILLE HEALTH AND REHABILITATION, LLC</t>
  </si>
  <si>
    <t>WOODHAVEN MANOR NURSING HOME</t>
  </si>
  <si>
    <t>PARKWOOD HEALTH CARE FACILITY</t>
  </si>
  <si>
    <t>GADSDEN HEALTH AND REHAB CENTER</t>
  </si>
  <si>
    <t>GEORGIANA HEALTH AND REHABILITATION, LLC</t>
  </si>
  <si>
    <t>NORTH MOBILE NURSING AND REHABILITATION CTR</t>
  </si>
  <si>
    <t>CLOVERDALE REHABILITATION AND NURSING CENTER</t>
  </si>
  <si>
    <t>GLEN HAVEN HEALTH AND REHABILITATION, LLC</t>
  </si>
  <si>
    <t>MOUNDVILLE HEALTH AND REHABILITATION, LLC</t>
  </si>
  <si>
    <t>JACKSON HEALTH CARE FACILITY</t>
  </si>
  <si>
    <t>DIVERSICARE OF PELL CITY</t>
  </si>
  <si>
    <t>BROWN NURSING HOME</t>
  </si>
  <si>
    <t>ARBOR SPRINGS HEALTH AND REHAB CENTER, LTD</t>
  </si>
  <si>
    <t>CROWNE HEALTH CARE OF GREENVILLE</t>
  </si>
  <si>
    <t>PIEDMONT HEALTH CARE CENTER</t>
  </si>
  <si>
    <t>VILLAGE AT COOK SPRINGS SKILLED NURSING FACILITY</t>
  </si>
  <si>
    <t>DIVERSICARE OF LANETT</t>
  </si>
  <si>
    <t>LAFAYETTE EXTENDED CARE</t>
  </si>
  <si>
    <t>CROWNE HEALTH CARE OF EUFAULA</t>
  </si>
  <si>
    <t>CHEROKEE COUNTY HEALTH AND REHABILITATION CENTER</t>
  </si>
  <si>
    <t>GENERATIONS OF RED BAY, LLC</t>
  </si>
  <si>
    <t>MCGUFFEY HEALTH &amp; REHABILITATION CENTER</t>
  </si>
  <si>
    <t>ATTALLA HEALTH AND REHAB</t>
  </si>
  <si>
    <t>GOODWATER HEALTHCARE CENTER</t>
  </si>
  <si>
    <t>DECATUR HEALTH &amp; REHAB CENTER</t>
  </si>
  <si>
    <t>COLLINSVILLE HEALTHCARE &amp; REHAB</t>
  </si>
  <si>
    <t>OZARK HEALTH AND REHABILITATION, LLC</t>
  </si>
  <si>
    <t>DIVERSICARE OF BESSEMER</t>
  </si>
  <si>
    <t>OPP HEALTH AND REHABILITATION, LLC</t>
  </si>
  <si>
    <t>TWIN OAKS REHABILITATION AND HEALTHCARE CENTER</t>
  </si>
  <si>
    <t>SELF HEALTH CARE &amp; REHAB CENTER INC</t>
  </si>
  <si>
    <t>TROY HEALTH &amp; REHABILITATION CENTER</t>
  </si>
  <si>
    <t>MADISON MANOR NURSING HOME</t>
  </si>
  <si>
    <t>BIBB MED CENTER NURSING HOME</t>
  </si>
  <si>
    <t>OAKVIEW MANOR HEALTH CARE CENTER</t>
  </si>
  <si>
    <t>BIRMINGHAM NURSING AND REHABILITATION CTR LLC</t>
  </si>
  <si>
    <t>CROWNE HEALTH CARE OF THOMASVILLE</t>
  </si>
  <si>
    <t>CHAPMAN HEALTHCARE CENTER, INC</t>
  </si>
  <si>
    <t>FAIRHOPE HEALTH &amp; REHAB</t>
  </si>
  <si>
    <t>NORTHSIDE HEALTH CARE</t>
  </si>
  <si>
    <t>BARFIELD HEALTH CARE</t>
  </si>
  <si>
    <t>GENERATIONS OF VERNON, LLC</t>
  </si>
  <si>
    <t>MONTGOMERY HEALTH AND REHAB, LLC</t>
  </si>
  <si>
    <t>WEST HILL HEALTH AND REHAB</t>
  </si>
  <si>
    <t>RIDGEWOOD HEALTH SERVICES, INC.</t>
  </si>
  <si>
    <t>ENTERPRISE HEALTH &amp; REHABILITATION CENTER</t>
  </si>
  <si>
    <t>SOUTH HAVEN HEALTH AND REHABILITATION, LLC</t>
  </si>
  <si>
    <t>ENGLEWOOD HEALTH CARE CENTER</t>
  </si>
  <si>
    <t>PARK MANOR HEALTH AND REHABILITATION, LLC</t>
  </si>
  <si>
    <t>MARENGO NURSING HOME</t>
  </si>
  <si>
    <t>PHENIX CITY HEALTH CARE, INC</t>
  </si>
  <si>
    <t>LUVERNE HEALTH AND REHABILITATION, LLC</t>
  </si>
  <si>
    <t>LAUDERDALE CHRISTIAN NURSING HOME</t>
  </si>
  <si>
    <t>OAKS ON PARKWOOD SKILLED NURSING FACILITY</t>
  </si>
  <si>
    <t>HERITAGE HEALTH CARE &amp; REHAB INC</t>
  </si>
  <si>
    <t>REGENCY HEALTH CARE AND REHABILITATION CENTER</t>
  </si>
  <si>
    <t>HENRY COUNTY HEALTH AND REHABILITATION FACILITY</t>
  </si>
  <si>
    <t>ANNISTON HEALTH AND REHAB SERVICES</t>
  </si>
  <si>
    <t>DIVERSICARE OF WINFIELD</t>
  </si>
  <si>
    <t>MARSHALL MANOR NURSING HOME</t>
  </si>
  <si>
    <t>MOBILE NURSING AND REHABILITATION CENTER</t>
  </si>
  <si>
    <t>WILLOWBROOKE CT SKILLED CARE CTR WESTMINSTER VLG</t>
  </si>
  <si>
    <t>CANTERBURY HEALTH CARE FACILITY</t>
  </si>
  <si>
    <t>WOODLAND VILLAGE REHABILITATION AND HEALTHCARE CEN</t>
  </si>
  <si>
    <t>ADAMS NURSING HOME</t>
  </si>
  <si>
    <t>EAST GLEN</t>
  </si>
  <si>
    <t>CAPITOL HILL HEALTHCARE CENTER</t>
  </si>
  <si>
    <t>JACKSONVILLE HEALTH AND REHABILITATION, LLC</t>
  </si>
  <si>
    <t>CYPRESS COVE CARE CENTER</t>
  </si>
  <si>
    <t>CROWNE HEALTH CARE OF MONTGOMERY</t>
  </si>
  <si>
    <t>COLONIAL HAVEN CARE &amp; REHABILITATION CENTER</t>
  </si>
  <si>
    <t>WINDSOR HOUSE</t>
  </si>
  <si>
    <t>MONROE MANOR HEALTH &amp; REHABILITATION CENTER</t>
  </si>
  <si>
    <t>MEADOWVIEW NURSING CENTER</t>
  </si>
  <si>
    <t>EL REPOSO NURSING FACILITY</t>
  </si>
  <si>
    <t>PALM GARDENS HEALTH AND REHABILITATION, LLC</t>
  </si>
  <si>
    <t>BARON HOUSE OF HUEYTOWN</t>
  </si>
  <si>
    <t>GRAND BAY CONVALESCENT HOME, INC.</t>
  </si>
  <si>
    <t>HEALTH CARE INC</t>
  </si>
  <si>
    <t>WALKER REHABILITATION CENTER, INC</t>
  </si>
  <si>
    <t>EAST ALABAMA MEDICAL CENTER SKILLED NURSING FACILI</t>
  </si>
  <si>
    <t>SHELBY RIDGE NURSING HOME</t>
  </si>
  <si>
    <t>LIGHTHOUSE REHABILITATION &amp; HEALTHCARE CENTER</t>
  </si>
  <si>
    <t>LAFAYETTE NURSING HOME</t>
  </si>
  <si>
    <t>ANDALUSIA MANOR</t>
  </si>
  <si>
    <t>OAKWOOD-NORTH BALDWIN'S CENTER FOR LIVING</t>
  </si>
  <si>
    <t>HARTFORD HEALTH CARE</t>
  </si>
  <si>
    <t>CUMBERLAND HEALTH AND REHAB</t>
  </si>
  <si>
    <t>TLC NURSING CENTER</t>
  </si>
  <si>
    <t>BROOKDALE UNIVERSITY PARK SNF (AL)</t>
  </si>
  <si>
    <t>ROANOKE REHABILITATION &amp; HEALTHCARE CENTER</t>
  </si>
  <si>
    <t>WESTSIDE TERRACE HEALTH &amp; REHABILITATION CENTER</t>
  </si>
  <si>
    <t>CROWNE HEALTH CARE OF SPRINGHILL</t>
  </si>
  <si>
    <t>KENSINGTON HEALTH AND REHABILITATION</t>
  </si>
  <si>
    <t>VALLEY VIEW HEALTH AND REHABILITATION, LLC</t>
  </si>
  <si>
    <t>ST MARTIN'S IN THE PINES</t>
  </si>
  <si>
    <t>LYNWOOD NURSING HOME</t>
  </si>
  <si>
    <t>SPRINGHILL SENIOR RESIDENCE</t>
  </si>
  <si>
    <t>HILLVIEW TERRACE</t>
  </si>
  <si>
    <t>FOLSOM CENTER FOR REHABILITATION AND HEALTHCARE, T</t>
  </si>
  <si>
    <t>HUNTSVILLE HEALTH &amp; REHABILITATION, LLC</t>
  </si>
  <si>
    <t>ORCHARD REHABILITATION &amp; HEALTHCARE CENTER</t>
  </si>
  <si>
    <t>ROBERTSDALE REHABILITATION &amp; HEALTHCARE CTR</t>
  </si>
  <si>
    <t>GREENBRIAR AT THE ALTAMONT SKILLED NURSING FACILIT</t>
  </si>
  <si>
    <t>MONTROSE BAY HEALTH AND REHAB</t>
  </si>
  <si>
    <t>SOUTH HAMPTON NURSING &amp; REHABILITATION CENTER</t>
  </si>
  <si>
    <t>WILLOWBROOKE CT SKILLED CARE CTR AT MAGNOLIA TRACE</t>
  </si>
  <si>
    <t>FLORALA HEALTH AND REHABILITATION LLC</t>
  </si>
  <si>
    <t>OAK PARK</t>
  </si>
  <si>
    <t>COLUMBIANA HEALTH AND REHABILITATION, LLC</t>
  </si>
  <si>
    <t>FAIRVIEW AT REDSTONE VILLAGE</t>
  </si>
  <si>
    <t>MOUNT ROYAL TOWERS</t>
  </si>
  <si>
    <t>GULF COAST HEALTH AND REHABILITATION, LLC</t>
  </si>
  <si>
    <t>KIRKWOOD BY THE RIVER</t>
  </si>
  <si>
    <t>AHC MILLENIUM</t>
  </si>
  <si>
    <t>GALLERIA WOODS SKILLED NURSING FACILITY</t>
  </si>
  <si>
    <t>CHARLTON PLACE REHAB AND HEALTHCARE CENTER</t>
  </si>
  <si>
    <t>LEGACY HEALTH AND REHABILITATION OF PLEASANT GROVE</t>
  </si>
  <si>
    <t>KNOLLWOOD HEALTHCARE</t>
  </si>
  <si>
    <t>ASPIRE PHYSICAL RECOVERY CENTER AT HOOVER, LLC</t>
  </si>
  <si>
    <t>ASPIRE PHYSICAL RECOVERY CENTER OF WEST ALABAMA</t>
  </si>
  <si>
    <t>TRUSSVILLE HEALTH &amp; REHABILITATION CENTER</t>
  </si>
  <si>
    <t>ASPIRE PHYSICAL RECOVERY CENTER AT CAHABA RIVER</t>
  </si>
  <si>
    <t>FATHER PURCELL MEMORIAL EXCEPTIONAL CHILDREN'S CTR</t>
  </si>
  <si>
    <t>MONTGOMERY CHILDREN'S SPECIALTY CENTER</t>
  </si>
  <si>
    <t>SYLACAUGA</t>
  </si>
  <si>
    <t>SCOTTSBORO</t>
  </si>
  <si>
    <t>BIRMINGHAM</t>
  </si>
  <si>
    <t>MC CALLA</t>
  </si>
  <si>
    <t>ATHENS</t>
  </si>
  <si>
    <t>ELMORE</t>
  </si>
  <si>
    <t>CLANTON</t>
  </si>
  <si>
    <t>WETUMPKA</t>
  </si>
  <si>
    <t>TUSCUMBIA</t>
  </si>
  <si>
    <t>FLORENCE</t>
  </si>
  <si>
    <t>FOLEY</t>
  </si>
  <si>
    <t>NORTHPORT</t>
  </si>
  <si>
    <t>BREWTON</t>
  </si>
  <si>
    <t>MONTGOMERY</t>
  </si>
  <si>
    <t>YORK</t>
  </si>
  <si>
    <t>PLEASANT GROVE</t>
  </si>
  <si>
    <t>VALLEY</t>
  </si>
  <si>
    <t>CULLMAN</t>
  </si>
  <si>
    <t>DAPHNE</t>
  </si>
  <si>
    <t>BESSEMER</t>
  </si>
  <si>
    <t>HEFLIN</t>
  </si>
  <si>
    <t>BOAZ</t>
  </si>
  <si>
    <t>PRATTVILLE</t>
  </si>
  <si>
    <t>RUSSELLVILLE</t>
  </si>
  <si>
    <t>HANCEVILLE</t>
  </si>
  <si>
    <t>FALKVILLE</t>
  </si>
  <si>
    <t>ELBA</t>
  </si>
  <si>
    <t>SELMA</t>
  </si>
  <si>
    <t>EVERGREEN</t>
  </si>
  <si>
    <t>MOBILE</t>
  </si>
  <si>
    <t>ALTOONA</t>
  </si>
  <si>
    <t>MARION</t>
  </si>
  <si>
    <t>HUNTSVILLE</t>
  </si>
  <si>
    <t>TUSKEGEE</t>
  </si>
  <si>
    <t>DECATUR</t>
  </si>
  <si>
    <t>JASPER</t>
  </si>
  <si>
    <t>CORDOVA</t>
  </si>
  <si>
    <t>ANNISTON</t>
  </si>
  <si>
    <t>CITRONELLE</t>
  </si>
  <si>
    <t>CHATOM</t>
  </si>
  <si>
    <t>ASHLAND</t>
  </si>
  <si>
    <t>ROANOKE</t>
  </si>
  <si>
    <t>MOULTON</t>
  </si>
  <si>
    <t>ATMORE</t>
  </si>
  <si>
    <t>OXFORD</t>
  </si>
  <si>
    <t>GARDENDALE</t>
  </si>
  <si>
    <t>ALICEVILLE</t>
  </si>
  <si>
    <t>DOUBLE SPRINGS</t>
  </si>
  <si>
    <t>TALLASSEE</t>
  </si>
  <si>
    <t>REFORM</t>
  </si>
  <si>
    <t>LINEVILLE</t>
  </si>
  <si>
    <t>ALABASTER</t>
  </si>
  <si>
    <t>ARAB</t>
  </si>
  <si>
    <t>GUIN</t>
  </si>
  <si>
    <t>GENEVA</t>
  </si>
  <si>
    <t>DOTHAN</t>
  </si>
  <si>
    <t>FAYETTE</t>
  </si>
  <si>
    <t>FORT PAYNE</t>
  </si>
  <si>
    <t>HALEYVILLE</t>
  </si>
  <si>
    <t>ONEONTA</t>
  </si>
  <si>
    <t>TALLADEGA</t>
  </si>
  <si>
    <t>ALBERTVILLE</t>
  </si>
  <si>
    <t>BUTLER</t>
  </si>
  <si>
    <t>DADEVILLE</t>
  </si>
  <si>
    <t>HAMILTON</t>
  </si>
  <si>
    <t>UNION SPRINGS</t>
  </si>
  <si>
    <t>GLENCOE</t>
  </si>
  <si>
    <t>CROSSVILLE</t>
  </si>
  <si>
    <t>DEMOPOLIS</t>
  </si>
  <si>
    <t>PHENIX CITY</t>
  </si>
  <si>
    <t>GADSDEN</t>
  </si>
  <si>
    <t>GEORGIANA</t>
  </si>
  <si>
    <t>EIGHT MILE</t>
  </si>
  <si>
    <t>MOUNDVILLE</t>
  </si>
  <si>
    <t>JACKSON</t>
  </si>
  <si>
    <t>PELL CITY</t>
  </si>
  <si>
    <t>ALEXANDER CITY</t>
  </si>
  <si>
    <t>OPELIKA</t>
  </si>
  <si>
    <t>GREENVILLE</t>
  </si>
  <si>
    <t>PIEDMONT</t>
  </si>
  <si>
    <t>LANETT</t>
  </si>
  <si>
    <t>LAFAYETTE</t>
  </si>
  <si>
    <t>EUFAULA</t>
  </si>
  <si>
    <t>CENTRE</t>
  </si>
  <si>
    <t>RED BAY</t>
  </si>
  <si>
    <t>ATTALLA</t>
  </si>
  <si>
    <t>GOODWATER</t>
  </si>
  <si>
    <t>COLLINSVILLE</t>
  </si>
  <si>
    <t>OZARK</t>
  </si>
  <si>
    <t>OPP</t>
  </si>
  <si>
    <t>HUEYTOWN</t>
  </si>
  <si>
    <t>TROY</t>
  </si>
  <si>
    <t>MADISON</t>
  </si>
  <si>
    <t>CENTREVILLE</t>
  </si>
  <si>
    <t>THOMASVILLE</t>
  </si>
  <si>
    <t>FAIRHOPE</t>
  </si>
  <si>
    <t>GUNTERSVILLE</t>
  </si>
  <si>
    <t>VERNON</t>
  </si>
  <si>
    <t>ENTERPRISE</t>
  </si>
  <si>
    <t>MONROEVILLE</t>
  </si>
  <si>
    <t>LINDEN</t>
  </si>
  <si>
    <t>LUVERNE</t>
  </si>
  <si>
    <t>KILLEN</t>
  </si>
  <si>
    <t>TUSCALOOSA</t>
  </si>
  <si>
    <t>ABBEVILLE</t>
  </si>
  <si>
    <t>WINFIELD</t>
  </si>
  <si>
    <t>SPANISH FORT</t>
  </si>
  <si>
    <t>JACKSONVILLE</t>
  </si>
  <si>
    <t>MUSCLE SHOALS</t>
  </si>
  <si>
    <t>GREENSBORO</t>
  </si>
  <si>
    <t>GRAND BAY</t>
  </si>
  <si>
    <t>ASHVILLE</t>
  </si>
  <si>
    <t>CARBON HILL</t>
  </si>
  <si>
    <t>ANDALUSIA</t>
  </si>
  <si>
    <t>BAY MINETTE</t>
  </si>
  <si>
    <t>HARTFORD</t>
  </si>
  <si>
    <t>BRIDGEPORT</t>
  </si>
  <si>
    <t>HAYNEVILLE</t>
  </si>
  <si>
    <t>ROBERTSDALE</t>
  </si>
  <si>
    <t>OWENS CROSS ROADS</t>
  </si>
  <si>
    <t>FLORALA</t>
  </si>
  <si>
    <t>AUBURN</t>
  </si>
  <si>
    <t>COLUMBIANA</t>
  </si>
  <si>
    <t>DEATSVILLE</t>
  </si>
  <si>
    <t>HOOVER</t>
  </si>
  <si>
    <t>TRUSSVILLE</t>
  </si>
  <si>
    <t>VESTAVIA</t>
  </si>
  <si>
    <t>Talladega</t>
  </si>
  <si>
    <t>Jackson</t>
  </si>
  <si>
    <t>Jefferson</t>
  </si>
  <si>
    <t>Limestone</t>
  </si>
  <si>
    <t>Elmore</t>
  </si>
  <si>
    <t>Chilton</t>
  </si>
  <si>
    <t>Colbert</t>
  </si>
  <si>
    <t>Lauderdale</t>
  </si>
  <si>
    <t>Baldwin</t>
  </si>
  <si>
    <t>Tuscaloosa</t>
  </si>
  <si>
    <t>Escambia</t>
  </si>
  <si>
    <t>Montgomery</t>
  </si>
  <si>
    <t>Sumter</t>
  </si>
  <si>
    <t>Chambers</t>
  </si>
  <si>
    <t>Cullman</t>
  </si>
  <si>
    <t>Cleburne</t>
  </si>
  <si>
    <t>Marshall</t>
  </si>
  <si>
    <t>Autauga</t>
  </si>
  <si>
    <t>Franklin</t>
  </si>
  <si>
    <t>Morgan</t>
  </si>
  <si>
    <t>Coffee</t>
  </si>
  <si>
    <t>Dallas</t>
  </si>
  <si>
    <t>Conecuh</t>
  </si>
  <si>
    <t>Mobile</t>
  </si>
  <si>
    <t>Etowah</t>
  </si>
  <si>
    <t>Perry</t>
  </si>
  <si>
    <t>Madison</t>
  </si>
  <si>
    <t>Macon</t>
  </si>
  <si>
    <t>Walker</t>
  </si>
  <si>
    <t>Calhoun</t>
  </si>
  <si>
    <t>Washington</t>
  </si>
  <si>
    <t>Clay</t>
  </si>
  <si>
    <t>Randolph</t>
  </si>
  <si>
    <t>Lawrence</t>
  </si>
  <si>
    <t>Pickens</t>
  </si>
  <si>
    <t>Winston</t>
  </si>
  <si>
    <t>Shelby</t>
  </si>
  <si>
    <t>Marion</t>
  </si>
  <si>
    <t>Geneva</t>
  </si>
  <si>
    <t>Houston</t>
  </si>
  <si>
    <t>Fayette</t>
  </si>
  <si>
    <t>De Kalb</t>
  </si>
  <si>
    <t>Blount</t>
  </si>
  <si>
    <t>Choctaw</t>
  </si>
  <si>
    <t>Tallapoosa</t>
  </si>
  <si>
    <t>Bullock</t>
  </si>
  <si>
    <t>Marengo</t>
  </si>
  <si>
    <t>Russell</t>
  </si>
  <si>
    <t>Butler</t>
  </si>
  <si>
    <t>Hale</t>
  </si>
  <si>
    <t>Clarke</t>
  </si>
  <si>
    <t>St. Clair</t>
  </si>
  <si>
    <t>Lee</t>
  </si>
  <si>
    <t>Barbour</t>
  </si>
  <si>
    <t>Cherokee</t>
  </si>
  <si>
    <t>Coosa</t>
  </si>
  <si>
    <t>Dale</t>
  </si>
  <si>
    <t>Covington</t>
  </si>
  <si>
    <t>Pike</t>
  </si>
  <si>
    <t>Bibb</t>
  </si>
  <si>
    <t>Lamar</t>
  </si>
  <si>
    <t>Monroe</t>
  </si>
  <si>
    <t>Crenshaw</t>
  </si>
  <si>
    <t>Henry</t>
  </si>
  <si>
    <t>Lowndes</t>
  </si>
  <si>
    <t>State</t>
  </si>
  <si>
    <t>Provider Number</t>
  </si>
  <si>
    <t>Provider</t>
  </si>
  <si>
    <t>County</t>
  </si>
  <si>
    <t>MDS Census</t>
  </si>
  <si>
    <t>RN Hours</t>
  </si>
  <si>
    <t>LPN Hours</t>
  </si>
  <si>
    <t>CNA Hours</t>
  </si>
  <si>
    <t>RN Admin Hours</t>
  </si>
  <si>
    <t>RN DON Hours</t>
  </si>
  <si>
    <t>RN Hours Contract</t>
  </si>
  <si>
    <t>LPN Hours Contract</t>
  </si>
  <si>
    <t>CNA Hours Contract</t>
  </si>
  <si>
    <t>Percent CNA Contract</t>
  </si>
  <si>
    <t>Percent RN Contract</t>
  </si>
  <si>
    <t>CNA</t>
  </si>
  <si>
    <t>HPRD</t>
  </si>
  <si>
    <t>LPN</t>
  </si>
  <si>
    <t>City</t>
  </si>
  <si>
    <t>Total Hours Nurse Staffing</t>
  </si>
  <si>
    <t>RN Hours (w/ Admin, DON)</t>
  </si>
  <si>
    <t>LPN Hours (w/ Admin)</t>
  </si>
  <si>
    <t>LPN Admin Hours</t>
  </si>
  <si>
    <t>Med Aide/Tech Hours</t>
  </si>
  <si>
    <t>Total CNA, NA in Training, Med Aide/Tech Hours</t>
  </si>
  <si>
    <t>NA in Training Hours</t>
  </si>
  <si>
    <t>Total Contract Hours</t>
  </si>
  <si>
    <t>Total Nurse Staff HPRD</t>
  </si>
  <si>
    <t>Percent Contract Hours</t>
  </si>
  <si>
    <t>Percent Med Aide/Tech Contract</t>
  </si>
  <si>
    <t>Percent NA in Training Contract</t>
  </si>
  <si>
    <t>Percent LPN Admin Contract</t>
  </si>
  <si>
    <t>Percent LPN Only Contract</t>
  </si>
  <si>
    <t>LPN Contract Hours (w/ Admin)</t>
  </si>
  <si>
    <t>Percent CNA/NA/Med Aide Contract</t>
  </si>
  <si>
    <t>CNA/NA/Med Aide Contract Hours</t>
  </si>
  <si>
    <t>Percent LPN ALL Contract</t>
  </si>
  <si>
    <t>Percent RN DON Contract</t>
  </si>
  <si>
    <t>Percent RN Admin Contract</t>
  </si>
  <si>
    <t>RN Hours Contract (W/ Admin, DON)</t>
  </si>
  <si>
    <t>Percent RN Contract ALL</t>
  </si>
  <si>
    <t>RN DON Hours Contract</t>
  </si>
  <si>
    <t>LPN Admin Hours Contract</t>
  </si>
  <si>
    <t>RN Admin Hours Contract</t>
  </si>
  <si>
    <t>Med Aide Hours Contract</t>
  </si>
  <si>
    <t>Region Number</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</si>
  <si>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</si>
  <si>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</si>
  <si>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</si>
  <si>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</si>
  <si>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</si>
  <si>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</si>
  <si>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</si>
  <si>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</si>
  <si>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</si>
  <si>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Total Social Work HPRD</t>
  </si>
  <si>
    <t>Qualified Activities Professional Hours</t>
  </si>
  <si>
    <t>Other Activities Professional Hours</t>
  </si>
  <si>
    <t>Combined Activities HPRD</t>
  </si>
  <si>
    <t>Occupational Therapist Hours</t>
  </si>
  <si>
    <t>OT Assistant Hours</t>
  </si>
  <si>
    <t>OT Aide Hours</t>
  </si>
  <si>
    <t>OT HPRD (incl. Assistant &amp; Aide)</t>
  </si>
  <si>
    <t>Physical Therapist (PT) Hours</t>
  </si>
  <si>
    <t>PT Assistant Hours</t>
  </si>
  <si>
    <t>PT Aide Hours</t>
  </si>
  <si>
    <r>
      <t>PT HPRD (incl. Assis</t>
    </r>
    <r>
      <rPr>
        <sz val="11"/>
        <color theme="1"/>
        <rFont val="Calibri"/>
        <family val="2"/>
        <scheme val="minor"/>
      </rPr>
      <t>tant &amp; Aide)</t>
    </r>
  </si>
  <si>
    <t>Mental Health Service Worker Hours</t>
  </si>
  <si>
    <t>Therapeutic Recreation Specialist</t>
  </si>
  <si>
    <t>Clinical Nurse Specialist Hours</t>
  </si>
  <si>
    <t>Feeding Assistant Hours</t>
  </si>
  <si>
    <t>Respiratory Therapy Technician Hours</t>
  </si>
  <si>
    <t>Respiratory Therapist Hours</t>
  </si>
  <si>
    <t>Other Physician Hours</t>
  </si>
  <si>
    <t>Med Aide/Tech</t>
  </si>
  <si>
    <t>NA in Training Hours Contract</t>
  </si>
  <si>
    <t>Med Aide/Tech Hours Contract</t>
  </si>
  <si>
    <t>Total RN</t>
  </si>
  <si>
    <t>Total Nurse Staff</t>
  </si>
  <si>
    <t>Average</t>
  </si>
  <si>
    <t>Total Facilities</t>
  </si>
  <si>
    <t>Total Residents</t>
  </si>
  <si>
    <t>NA TR</t>
  </si>
  <si>
    <t>NA TR Hours</t>
  </si>
  <si>
    <t>NA TR Hours Contract</t>
  </si>
  <si>
    <t>*</t>
  </si>
  <si>
    <t>Facility MDS Census Average</t>
  </si>
  <si>
    <t>RN Hours (excl. Admin, DON)</t>
  </si>
  <si>
    <t>LPN Hours (excl. Admin)</t>
  </si>
  <si>
    <t>Total CNA, NA TR, Med Aide/Tech Hours</t>
  </si>
  <si>
    <t>Total RN Hours (w/ Admin, DON)</t>
  </si>
  <si>
    <t>Total LPN Hours (w/ Admin)</t>
  </si>
  <si>
    <t>Total Nurse Staffing</t>
  </si>
  <si>
    <t>RN (excl. Admin, DON)</t>
  </si>
  <si>
    <t>RN Admin</t>
  </si>
  <si>
    <t>RN DON</t>
  </si>
  <si>
    <t>Total LPN</t>
  </si>
  <si>
    <t>LPN Admin</t>
  </si>
  <si>
    <t>Total Contract</t>
  </si>
  <si>
    <t>Staffing Category</t>
  </si>
  <si>
    <t>LPN (excl. Admin)</t>
  </si>
  <si>
    <t>Total CNA, NA TR, Med Aide/Tech</t>
  </si>
  <si>
    <t xml:space="preserve">RN </t>
  </si>
  <si>
    <t xml:space="preserve">RN Admin </t>
  </si>
  <si>
    <t xml:space="preserve">RN DON </t>
  </si>
  <si>
    <t xml:space="preserve">LPN </t>
  </si>
  <si>
    <t xml:space="preserve">LPN Admin </t>
  </si>
  <si>
    <t xml:space="preserve">CNA </t>
  </si>
  <si>
    <t xml:space="preserve">NA TR </t>
  </si>
  <si>
    <t xml:space="preserve">Med Aide </t>
  </si>
  <si>
    <t>Contract Hours</t>
  </si>
  <si>
    <t>RN</t>
  </si>
  <si>
    <t>Percentage of Total</t>
  </si>
  <si>
    <t>Total Non-Contract</t>
  </si>
  <si>
    <t>Total Contract %</t>
  </si>
  <si>
    <t>State Total</t>
  </si>
  <si>
    <t>Combined CNA, NA TR, Med Aide/Tech</t>
  </si>
  <si>
    <t>Total Direct Care Staff Hours</t>
  </si>
  <si>
    <t>Glossary</t>
  </si>
  <si>
    <t>Certified Nursing Assistant</t>
  </si>
  <si>
    <t>Hours Per Resident Day</t>
  </si>
  <si>
    <t>Licensed Practical Nurse</t>
  </si>
  <si>
    <t>Medication Aide</t>
  </si>
  <si>
    <t>Nurse Aide in Training</t>
  </si>
  <si>
    <t>NP</t>
  </si>
  <si>
    <t>Nurse Practitioner</t>
  </si>
  <si>
    <t>Nurse Aides</t>
  </si>
  <si>
    <t>Includes CNA, Nurse Aide in Training, Med Aide/Tech</t>
  </si>
  <si>
    <t>OT</t>
  </si>
  <si>
    <t>Occupational Therapist</t>
  </si>
  <si>
    <t>PA</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</si>
  <si>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</si>
  <si>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</si>
  <si>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</si>
  <si>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</si>
  <si>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</si>
  <si>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</si>
  <si>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</si>
  <si>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</si>
  <si>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</si>
  <si>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</si>
  <si>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</si>
  <si>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</si>
  <si>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</si>
  <si>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</si>
  <si>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</si>
  <si>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</si>
  <si>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</si>
  <si>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</si>
  <si>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Total Direct Care Staff HPRD</t>
  </si>
  <si>
    <t>Total RN Staff HPRD</t>
  </si>
  <si>
    <t>Total RN Care Staff HPRD (excl. Admin/DON)</t>
  </si>
  <si>
    <t>Total RN HPRD</t>
  </si>
  <si>
    <t>Total Direct Care Staffing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</si>
</sst>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8"/>
      <name val="Calibri"/>
      <family val="2"/>
      <scheme val="minor"/>
    </font>
    <font>
      <b/>
      <sz val="11"/>
      <color theme="1"/>
      <name val="Calibri"/>
      <family val="2"/>
    </font>
    <font>
      <sz val="11"/>
      <color theme="1"/>
      <name val="Calibri"/>
      <family val="2"/>
    </font>
    <font>
      <b/>
      <sz val="11"/>
      <color theme="1"/>
      <name val="Calibri"/>
      <family val="2"/>
      <scheme val="minor"/>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40">
    <xf numFmtId="0" fontId="0" fillId="0" borderId="0" xfId="0"/>
    <xf numFmtId="0" fontId="0" fillId="0" borderId="0" xfId="0"/>
    <xf numFmtId="0" fontId="2" fillId="0" borderId="0" xfId="0" applyFont="1"/>
    <xf numFmtId="4" fontId="0" fillId="0" borderId="0" xfId="0" applyNumberFormat="1"/>
    <xf numFmtId="10" fontId="0" fillId="0" borderId="0" xfId="0" applyNumberFormat="1"/>
    <xf numFmtId="0" fontId="0" fillId="0" borderId="0" xfId="0" applyAlignment="1">
      <alignment wrapText="1"/>
    </xf>
    <xf numFmtId="10" fontId="0" fillId="0" borderId="0" xfId="0" applyNumberFormat="1" applyAlignment="1">
      <alignment wrapText="1"/>
    </xf>
    <xf numFmtId="2" fontId="5" fillId="0" borderId="0" xfId="1" applyNumberFormat="1" applyFont="1" applyFill="1" applyBorder="1" applyAlignment="1">
      <alignment vertical="top"/>
    </xf>
    <xf numFmtId="0" fontId="4" fillId="0" borderId="1" xfId="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2" fontId="8" fillId="0" borderId="2" xfId="1" applyNumberFormat="1" applyFont="1" applyFill="1" applyBorder="1" applyAlignment="1">
      <alignment vertical="top"/>
    </xf>
    <xf numFmtId="3" fontId="2" fillId="0" borderId="0" xfId="0" applyNumberFormat="1" applyFont="1"/>
    <xf numFmtId="0" fontId="0" fillId="0" borderId="0" xfId="0" applyNumberFormat="1"/>
    <xf numFmtId="2" fontId="8" fillId="0" borderId="0" xfId="1" applyNumberFormat="1" applyFont="1" applyFill="1" applyBorder="1" applyAlignment="1">
      <alignment vertical="top"/>
    </xf>
    <xf numFmtId="2" fontId="3" fillId="2" borderId="0" xfId="0" applyNumberFormat="1" applyFont="1" applyFill="1" applyBorder="1" applyAlignment="1">
      <alignment horizontal="left" wrapText="1"/>
    </xf>
    <xf numFmtId="0" fontId="0" fillId="0" borderId="0" xfId="0" applyAlignment="1">
      <alignment horizontal="left" wrapText="1"/>
    </xf>
    <xf numFmtId="3" fontId="0" fillId="0" borderId="0" xfId="0" applyNumberFormat="1"/>
    <xf numFmtId="0" fontId="9" fillId="0" borderId="1" xfId="0" applyFont="1" applyFill="1" applyBorder="1"/>
    <xf numFmtId="3" fontId="5" fillId="0" borderId="4" xfId="1" applyNumberFormat="1" applyFont="1" applyFill="1" applyBorder="1" applyAlignment="1">
      <alignment vertical="top"/>
    </xf>
    <xf numFmtId="0" fontId="2" fillId="0" borderId="0" xfId="0" applyFont="1" applyAlignment="1">
      <alignment vertical="top" wrapText="1"/>
    </xf>
    <xf numFmtId="3" fontId="2" fillId="0" borderId="0" xfId="0" applyNumberFormat="1" applyFont="1" applyBorder="1"/>
    <xf numFmtId="4" fontId="2" fillId="0" borderId="0" xfId="0" applyNumberFormat="1" applyFont="1" applyBorder="1"/>
    <xf numFmtId="3" fontId="2" fillId="0" borderId="6" xfId="0" applyNumberFormat="1" applyFont="1" applyBorder="1"/>
    <xf numFmtId="10" fontId="2" fillId="0" borderId="0" xfId="0" applyNumberFormat="1" applyFont="1" applyBorder="1"/>
    <xf numFmtId="0" fontId="2" fillId="0" borderId="0" xfId="0" applyFont="1" applyAlignment="1">
      <alignment wrapText="1"/>
    </xf>
    <xf numFmtId="164" fontId="3" fillId="0" borderId="0" xfId="0" applyNumberFormat="1" applyFont="1"/>
    <xf numFmtId="3" fontId="10" fillId="0" borderId="0" xfId="0" applyNumberFormat="1" applyFont="1"/>
    <xf numFmtId="3" fontId="3" fillId="0" borderId="0" xfId="0" applyNumberFormat="1" applyFont="1"/>
    <xf numFmtId="3" fontId="10" fillId="0" borderId="5" xfId="0" applyNumberFormat="1" applyFont="1" applyBorder="1"/>
    <xf numFmtId="0" fontId="11" fillId="3" borderId="7" xfId="0" applyFont="1" applyFill="1" applyBorder="1"/>
    <xf numFmtId="0" fontId="2" fillId="3" borderId="8" xfId="0" applyFont="1" applyFill="1" applyBorder="1"/>
    <xf numFmtId="0" fontId="2" fillId="0" borderId="9" xfId="0" applyFont="1" applyBorder="1"/>
    <xf numFmtId="0" fontId="2" fillId="0" borderId="10" xfId="0" applyFont="1" applyBorder="1"/>
    <xf numFmtId="0" fontId="2" fillId="0" borderId="11" xfId="0" applyFont="1" applyBorder="1"/>
    <xf numFmtId="0" fontId="2" fillId="0" borderId="1" xfId="0" applyFont="1" applyBorder="1"/>
    <xf numFmtId="0" fontId="2" fillId="0" borderId="4" xfId="0" applyFont="1" applyBorder="1"/>
    <xf numFmtId="0" fontId="12" fillId="0" borderId="0" xfId="1" applyFont="1" applyAlignment="1">
      <alignment horizontal="left" vertical="top" wrapText="1"/>
    </xf>
    <xf numFmtId="0" fontId="2" fillId="0" borderId="12" xfId="0" applyFont="1" applyBorder="1"/>
    <xf numFmtId="0" fontId="2" fillId="0" borderId="13" xfId="0" applyFont="1" applyBorder="1"/>
  </cellXfs>
  <cellStyles count="3">
    <cellStyle name="Normal" xfId="0" builtinId="0"/>
    <cellStyle name="Normal 2 2" xfId="1" xr:uid="{952B52B9-4FE2-47DC-AB61-CD1941C163DC}"/>
    <cellStyle name="Normal 4" xfId="2" xr:uid="{9C2EC031-98F8-4804-98A7-7A9C0B276BFF}"/>
  </cellStyles>
  <dxfs count="119">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3"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colors>
    <mruColors>
      <color rgb="FFA22E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State Staff Time by Position</a:t>
            </a:r>
          </a:p>
        </c:rich>
      </c:tx>
      <c:layout>
        <c:manualLayout>
          <c:xMode val="edge"/>
          <c:yMode val="edge"/>
          <c:x val="0.1689610212905365"/>
          <c:y val="2.649667465242860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8.7016704240439183E-2"/>
          <c:y val="0.18764735994959614"/>
          <c:w val="0.55104876215913534"/>
          <c:h val="0.79028568756491224"/>
        </c:manualLayout>
      </c:layout>
      <c:doughnutChart>
        <c:varyColors val="1"/>
        <c:ser>
          <c:idx val="0"/>
          <c:order val="0"/>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E2-4BA2-9EEB-BB9557D50147}"/>
              </c:ext>
            </c:extLst>
          </c:dPt>
          <c:dPt>
            <c:idx val="1"/>
            <c:bubble3D val="0"/>
            <c:spPr>
              <a:solidFill>
                <a:schemeClr val="accent1">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E2-4BA2-9EEB-BB9557D50147}"/>
              </c:ext>
            </c:extLst>
          </c:dPt>
          <c:dPt>
            <c:idx val="2"/>
            <c:bubble3D val="0"/>
            <c:spPr>
              <a:solidFill>
                <a:schemeClr val="accent1">
                  <a:lumMod val="20000"/>
                  <a:lumOff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6E2-4BA2-9EEB-BB9557D50147}"/>
              </c:ext>
            </c:extLst>
          </c:dPt>
          <c:dPt>
            <c:idx val="3"/>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6E2-4BA2-9EEB-BB9557D50147}"/>
              </c:ext>
            </c:extLst>
          </c:dPt>
          <c:dPt>
            <c:idx val="4"/>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6E2-4BA2-9EEB-BB9557D50147}"/>
              </c:ext>
            </c:extLst>
          </c:dPt>
          <c:dPt>
            <c:idx val="5"/>
            <c:bubble3D val="0"/>
            <c:spPr>
              <a:solidFill>
                <a:schemeClr val="accent6">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6E2-4BA2-9EEB-BB9557D50147}"/>
              </c:ext>
            </c:extLst>
          </c:dPt>
          <c:dPt>
            <c:idx val="6"/>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86E2-4BA2-9EEB-BB9557D50147}"/>
              </c:ext>
            </c:extLst>
          </c:dPt>
          <c:dPt>
            <c:idx val="7"/>
            <c:bubble3D val="0"/>
            <c:spPr>
              <a:solidFill>
                <a:schemeClr val="accent6">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6E2-4BA2-9EEB-BB9557D5014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Data'!$F$6,'Summary Data'!$F$7,'Summary Data'!$F$8,'Summary Data'!$F$10,'Summary Data'!$F$11,'Summary Data'!$F$13,'Summary Data'!$F$14,'Summary Data'!$F$15)</c:f>
              <c:strCache>
                <c:ptCount val="8"/>
                <c:pt idx="0">
                  <c:v>RN (excl. Admin, DON)</c:v>
                </c:pt>
                <c:pt idx="1">
                  <c:v>RN Admin</c:v>
                </c:pt>
                <c:pt idx="2">
                  <c:v>RN DON</c:v>
                </c:pt>
                <c:pt idx="3">
                  <c:v>LPN (excl. Admin)</c:v>
                </c:pt>
                <c:pt idx="4">
                  <c:v>LPN Admin</c:v>
                </c:pt>
                <c:pt idx="5">
                  <c:v>CNA</c:v>
                </c:pt>
                <c:pt idx="6">
                  <c:v>NA TR</c:v>
                </c:pt>
                <c:pt idx="7">
                  <c:v>Med Aide/Tech</c:v>
                </c:pt>
              </c:strCache>
            </c:strRef>
          </c:cat>
          <c:val>
            <c:numRef>
              <c:f>('Summary Data'!$G$6,'Summary Data'!$G$7,'Summary Data'!$G$8,'Summary Data'!$G$10,'Summary Data'!$G$11,'Summary Data'!$G$13,'Summary Data'!$G$14,'Summary Data'!$G$15)</c:f>
              <c:numCache>
                <c:formatCode>#,##0</c:formatCode>
                <c:ptCount val="8"/>
                <c:pt idx="0">
                  <c:v>7163.1293333333369</c:v>
                </c:pt>
                <c:pt idx="1">
                  <c:v>3084.6396666666665</c:v>
                </c:pt>
                <c:pt idx="2">
                  <c:v>1191.2171111111113</c:v>
                </c:pt>
                <c:pt idx="3">
                  <c:v>16930.804777777787</c:v>
                </c:pt>
                <c:pt idx="4">
                  <c:v>1693.7690000000005</c:v>
                </c:pt>
                <c:pt idx="5">
                  <c:v>41643.094666666693</c:v>
                </c:pt>
                <c:pt idx="6">
                  <c:v>2059.5428888888878</c:v>
                </c:pt>
                <c:pt idx="7">
                  <c:v>64.382222222222225</c:v>
                </c:pt>
              </c:numCache>
            </c:numRef>
          </c:val>
          <c:extLst>
            <c:ext xmlns:c16="http://schemas.microsoft.com/office/drawing/2014/chart" uri="{C3380CC4-5D6E-409C-BE32-E72D297353CC}">
              <c16:uniqueId val="{00000010-86E2-4BA2-9EEB-BB9557D5014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4225250089965988"/>
          <c:y val="0.46905408392917908"/>
          <c:w val="0.24113970287288772"/>
          <c:h val="0.52137183845462154"/>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microsoft.com/office/2011/relationships/webextension" Target="../webextensions/webextension1.xml"/></Relationships>
</file>

<file path=xl/drawings/drawing1.xml><?xml version="1.0" encoding="utf-8"?>
<xdr:wsDr xmlns:xdr="http://schemas.openxmlformats.org/drawingml/2006/spreadsheetDrawing" xmlns:a="http://schemas.openxmlformats.org/drawingml/2006/main">
  <xdr:twoCellAnchor>
    <xdr:from>
      <xdr:col>9</xdr:col>
      <xdr:colOff>888999</xdr:colOff>
      <xdr:row>0</xdr:row>
      <xdr:rowOff>87309</xdr:rowOff>
    </xdr:from>
    <xdr:to>
      <xdr:col>32</xdr:col>
      <xdr:colOff>314327</xdr:colOff>
      <xdr:row>0</xdr:row>
      <xdr:rowOff>555622</xdr:rowOff>
    </xdr:to>
    <xdr:sp macro="" textlink="">
      <xdr:nvSpPr>
        <xdr:cNvPr id="8" name="TextBox 7">
          <a:extLst>
            <a:ext uri="{FF2B5EF4-FFF2-40B4-BE49-F238E27FC236}">
              <a16:creationId xmlns:a16="http://schemas.microsoft.com/office/drawing/2014/main" id="{59CA6649-D78C-4311-9958-9D83F2FCF0B6}"/>
            </a:ext>
          </a:extLst>
        </xdr:cNvPr>
        <xdr:cNvSpPr txBox="1"/>
      </xdr:nvSpPr>
      <xdr:spPr>
        <a:xfrm>
          <a:off x="8374062" y="87309"/>
          <a:ext cx="2132015" cy="46831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xdr:from>
      <xdr:col>4</xdr:col>
      <xdr:colOff>79374</xdr:colOff>
      <xdr:row>0</xdr:row>
      <xdr:rowOff>39679</xdr:rowOff>
    </xdr:from>
    <xdr:to>
      <xdr:col>9</xdr:col>
      <xdr:colOff>650874</xdr:colOff>
      <xdr:row>0</xdr:row>
      <xdr:rowOff>1063625</xdr:rowOff>
    </xdr:to>
    <xdr:sp macro="" textlink="">
      <xdr:nvSpPr>
        <xdr:cNvPr id="5" name="TextBox 4">
          <a:extLst>
            <a:ext uri="{FF2B5EF4-FFF2-40B4-BE49-F238E27FC236}">
              <a16:creationId xmlns:a16="http://schemas.microsoft.com/office/drawing/2014/main" id="{7B6B7176-2DE2-4ADB-87B2-03A3E16B9B13}"/>
            </a:ext>
          </a:extLst>
        </xdr:cNvPr>
        <xdr:cNvSpPr txBox="1"/>
      </xdr:nvSpPr>
      <xdr:spPr>
        <a:xfrm>
          <a:off x="5072062" y="39679"/>
          <a:ext cx="3667125" cy="1023946"/>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br>
            <a:rPr lang="en-US" sz="1100" b="0" baseline="0"/>
          </a:br>
          <a:r>
            <a:rPr lang="en-US" sz="1100" b="0" i="1" baseline="0"/>
            <a:t>Example: A nursing home averaging 300 total nurse staff hours and 100 residents per day would have a 3.0 Total Nurse Staff HPRD (300/100 = 3.0)</a:t>
          </a:r>
          <a:endParaRPr lang="en-US" sz="1100" i="1"/>
        </a:p>
      </xdr:txBody>
    </xdr:sp>
    <xdr:clientData/>
  </xdr:twoCellAnchor>
  <xdr:twoCellAnchor editAs="absolute">
    <xdr:from>
      <xdr:col>1</xdr:col>
      <xdr:colOff>28575</xdr:colOff>
      <xdr:row>0</xdr:row>
      <xdr:rowOff>79374</xdr:rowOff>
    </xdr:from>
    <xdr:to>
      <xdr:col>1</xdr:col>
      <xdr:colOff>1702595</xdr:colOff>
      <xdr:row>0</xdr:row>
      <xdr:rowOff>1524000</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63B596C3-D495-4B1D-8FA5-D8CC5AE71F21}"/>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560389" y="79374"/>
              <a:ext cx="1392238" cy="14049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202406</xdr:colOff>
      <xdr:row>0</xdr:row>
      <xdr:rowOff>154781</xdr:rowOff>
    </xdr:from>
    <xdr:to>
      <xdr:col>42</xdr:col>
      <xdr:colOff>738188</xdr:colOff>
      <xdr:row>0</xdr:row>
      <xdr:rowOff>440531</xdr:rowOff>
    </xdr:to>
    <xdr:sp macro="" textlink="">
      <xdr:nvSpPr>
        <xdr:cNvPr id="6" name="TextBox 5">
          <a:extLst>
            <a:ext uri="{FF2B5EF4-FFF2-40B4-BE49-F238E27FC236}">
              <a16:creationId xmlns:a16="http://schemas.microsoft.com/office/drawing/2014/main" id="{B4CFACC9-897D-4F47-8A5D-B9481886B9CC}"/>
            </a:ext>
          </a:extLst>
        </xdr:cNvPr>
        <xdr:cNvSpPr txBox="1"/>
      </xdr:nvSpPr>
      <xdr:spPr>
        <a:xfrm>
          <a:off x="9600406" y="154781"/>
          <a:ext cx="3178970" cy="285750"/>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p>
        <a:p>
          <a:r>
            <a:rPr lang="en-US" sz="1100" baseline="0"/>
            <a:t>.</a:t>
          </a:r>
          <a:endParaRPr lang="en-US" sz="1100"/>
        </a:p>
      </xdr:txBody>
    </xdr:sp>
    <xdr:clientData/>
  </xdr:twoCellAnchor>
  <xdr:twoCellAnchor editAs="absolute">
    <xdr:from>
      <xdr:col>1</xdr:col>
      <xdr:colOff>9524</xdr:colOff>
      <xdr:row>0</xdr:row>
      <xdr:rowOff>103188</xdr:rowOff>
    </xdr:from>
    <xdr:to>
      <xdr:col>1</xdr:col>
      <xdr:colOff>1714500</xdr:colOff>
      <xdr:row>0</xdr:row>
      <xdr:rowOff>1531938</xdr:rowOff>
    </xdr:to>
    <mc:AlternateContent xmlns:mc="http://schemas.openxmlformats.org/markup-compatibility/2006" xmlns:sle15="http://schemas.microsoft.com/office/drawing/2012/slicer">
      <mc:Choice Requires="sle15">
        <xdr:graphicFrame macro="">
          <xdr:nvGraphicFramePr>
            <xdr:cNvPr id="2" name="County 1">
              <a:extLst>
                <a:ext uri="{FF2B5EF4-FFF2-40B4-BE49-F238E27FC236}">
                  <a16:creationId xmlns:a16="http://schemas.microsoft.com/office/drawing/2014/main" id="{BD82DE43-63C7-45F9-B4D9-56B532DE2D3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48480" y="106363"/>
              <a:ext cx="1701801" cy="1428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217485</xdr:colOff>
      <xdr:row>0</xdr:row>
      <xdr:rowOff>330201</xdr:rowOff>
    </xdr:from>
    <xdr:to>
      <xdr:col>25</xdr:col>
      <xdr:colOff>833436</xdr:colOff>
      <xdr:row>0</xdr:row>
      <xdr:rowOff>595312</xdr:rowOff>
    </xdr:to>
    <xdr:sp macro="" textlink="">
      <xdr:nvSpPr>
        <xdr:cNvPr id="5" name="TextBox 4">
          <a:extLst>
            <a:ext uri="{FF2B5EF4-FFF2-40B4-BE49-F238E27FC236}">
              <a16:creationId xmlns:a16="http://schemas.microsoft.com/office/drawing/2014/main" id="{ED0FBAA7-B83D-4430-9AF3-348DCE85AB17}"/>
            </a:ext>
          </a:extLst>
        </xdr:cNvPr>
        <xdr:cNvSpPr txBox="1"/>
      </xdr:nvSpPr>
      <xdr:spPr>
        <a:xfrm>
          <a:off x="11516516" y="330201"/>
          <a:ext cx="3259139" cy="265111"/>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absolute">
    <xdr:from>
      <xdr:col>0</xdr:col>
      <xdr:colOff>535780</xdr:colOff>
      <xdr:row>0</xdr:row>
      <xdr:rowOff>139700</xdr:rowOff>
    </xdr:from>
    <xdr:to>
      <xdr:col>1</xdr:col>
      <xdr:colOff>1726406</xdr:colOff>
      <xdr:row>0</xdr:row>
      <xdr:rowOff>1579563</xdr:rowOff>
    </xdr:to>
    <mc:AlternateContent xmlns:mc="http://schemas.openxmlformats.org/markup-compatibility/2006" xmlns:sle15="http://schemas.microsoft.com/office/drawing/2012/slicer">
      <mc:Choice Requires="sle15">
        <xdr:graphicFrame macro="">
          <xdr:nvGraphicFramePr>
            <xdr:cNvPr id="2" name="County 2">
              <a:extLst>
                <a:ext uri="{FF2B5EF4-FFF2-40B4-BE49-F238E27FC236}">
                  <a16:creationId xmlns:a16="http://schemas.microsoft.com/office/drawing/2014/main" id="{974FE6BA-A04F-4A6E-9133-FC0D33418DA8}"/>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31812" y="142875"/>
              <a:ext cx="1785938" cy="14366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202825</xdr:colOff>
      <xdr:row>0</xdr:row>
      <xdr:rowOff>76200</xdr:rowOff>
    </xdr:from>
    <xdr:to>
      <xdr:col>10</xdr:col>
      <xdr:colOff>285750</xdr:colOff>
      <xdr:row>22</xdr:row>
      <xdr:rowOff>2985</xdr:rowOff>
    </xdr:to>
    <mc:AlternateContent xmlns:mc="http://schemas.openxmlformats.org/markup-compatibility/2006">
      <mc:Choice xmlns:we="http://schemas.microsoft.com/office/webextensions/webextension/2010/11" Requires="we">
        <xdr:graphicFrame macro="">
          <xdr:nvGraphicFramePr>
            <xdr:cNvPr id="2" name="Add-in 1" title="People Graph">
              <a:extLst>
                <a:ext uri="{FF2B5EF4-FFF2-40B4-BE49-F238E27FC236}">
                  <a16:creationId xmlns:a16="http://schemas.microsoft.com/office/drawing/2014/main" id="{2A5CF55E-C8AB-46AF-8527-CEFB5615391D}"/>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People Graph">
              <a:extLst>
                <a:ext uri="{FF2B5EF4-FFF2-40B4-BE49-F238E27FC236}">
                  <a16:creationId xmlns:a16="http://schemas.microsoft.com/office/drawing/2014/main" id="{2A5CF55E-C8AB-46AF-8527-CEFB5615391D}"/>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5</xdr:col>
      <xdr:colOff>190262</xdr:colOff>
      <xdr:row>10</xdr:row>
      <xdr:rowOff>30960</xdr:rowOff>
    </xdr:from>
    <xdr:to>
      <xdr:col>10</xdr:col>
      <xdr:colOff>47272</xdr:colOff>
      <xdr:row>17</xdr:row>
      <xdr:rowOff>44801</xdr:rowOff>
    </xdr:to>
    <xdr:sp macro="" textlink="">
      <xdr:nvSpPr>
        <xdr:cNvPr id="5" name="TextBox 4">
          <a:extLst>
            <a:ext uri="{FF2B5EF4-FFF2-40B4-BE49-F238E27FC236}">
              <a16:creationId xmlns:a16="http://schemas.microsoft.com/office/drawing/2014/main" id="{A156E356-492A-4426-B996-8C02636262BC}"/>
            </a:ext>
          </a:extLst>
        </xdr:cNvPr>
        <xdr:cNvSpPr txBox="1"/>
      </xdr:nvSpPr>
      <xdr:spPr>
        <a:xfrm>
          <a:off x="3238262" y="1840710"/>
          <a:ext cx="2905010" cy="12806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200"/>
            <a:t>Nursing home residents require </a:t>
          </a:r>
          <a:r>
            <a:rPr lang="en-US" sz="1200" b="0" i="0">
              <a:solidFill>
                <a:schemeClr val="dk1"/>
              </a:solidFill>
              <a:effectLst/>
              <a:latin typeface="+mn-lt"/>
              <a:ea typeface="+mn-ea"/>
              <a:cs typeface="+mn-cs"/>
            </a:rPr>
            <a:t>at least </a:t>
          </a:r>
          <a:r>
            <a:rPr lang="en-US" sz="2000" b="1" i="0">
              <a:solidFill>
                <a:srgbClr val="A22E65"/>
              </a:solidFill>
              <a:effectLst/>
              <a:latin typeface="+mn-lt"/>
              <a:ea typeface="+mn-ea"/>
              <a:cs typeface="+mn-cs"/>
            </a:rPr>
            <a:t>4.10 total nurse staff hours and</a:t>
          </a:r>
          <a:r>
            <a:rPr lang="en-US" sz="2000" b="0" i="0">
              <a:solidFill>
                <a:srgbClr val="A22E65"/>
              </a:solidFill>
              <a:effectLst/>
              <a:latin typeface="+mn-lt"/>
              <a:ea typeface="+mn-ea"/>
              <a:cs typeface="+mn-cs"/>
            </a:rPr>
            <a:t> </a:t>
          </a:r>
          <a:r>
            <a:rPr lang="en-US" sz="2000" b="1" i="0">
              <a:solidFill>
                <a:srgbClr val="A22E65"/>
              </a:solidFill>
              <a:effectLst/>
              <a:latin typeface="+mn-lt"/>
              <a:ea typeface="+mn-ea"/>
              <a:cs typeface="+mn-cs"/>
            </a:rPr>
            <a:t>0.75 RN hours</a:t>
          </a:r>
          <a:r>
            <a:rPr lang="en-US" sz="2000" b="0" i="0">
              <a:solidFill>
                <a:srgbClr val="A22E65"/>
              </a:solidFill>
              <a:effectLst/>
              <a:latin typeface="+mn-lt"/>
              <a:ea typeface="+mn-ea"/>
              <a:cs typeface="+mn-cs"/>
            </a:rPr>
            <a:t> </a:t>
          </a:r>
          <a:r>
            <a:rPr lang="en-US" sz="1200" b="0" i="0">
              <a:solidFill>
                <a:schemeClr val="dk1"/>
              </a:solidFill>
              <a:effectLst/>
              <a:latin typeface="+mn-lt"/>
              <a:ea typeface="+mn-ea"/>
              <a:cs typeface="+mn-cs"/>
            </a:rPr>
            <a:t>t</a:t>
          </a:r>
          <a:r>
            <a:rPr lang="en-US" sz="1200" b="0" i="0" baseline="0">
              <a:solidFill>
                <a:schemeClr val="dk1"/>
              </a:solidFill>
              <a:effectLst/>
              <a:latin typeface="+mn-lt"/>
              <a:ea typeface="+mn-ea"/>
              <a:cs typeface="+mn-cs"/>
            </a:rPr>
            <a:t>o receive </a:t>
          </a:r>
          <a:r>
            <a:rPr lang="en-US" sz="1200" b="0" i="0">
              <a:solidFill>
                <a:schemeClr val="dk1"/>
              </a:solidFill>
              <a:effectLst/>
              <a:latin typeface="+mn-lt"/>
              <a:ea typeface="+mn-ea"/>
              <a:cs typeface="+mn-cs"/>
            </a:rPr>
            <a:t>sufficient clinical care, according to a landmark 2001 federal study.</a:t>
          </a:r>
          <a:endParaRPr lang="en-US" sz="1200"/>
        </a:p>
      </xdr:txBody>
    </xdr:sp>
    <xdr:clientData/>
  </xdr:twoCellAnchor>
  <xdr:twoCellAnchor>
    <xdr:from>
      <xdr:col>0</xdr:col>
      <xdr:colOff>221588</xdr:colOff>
      <xdr:row>22</xdr:row>
      <xdr:rowOff>158752</xdr:rowOff>
    </xdr:from>
    <xdr:to>
      <xdr:col>9</xdr:col>
      <xdr:colOff>465667</xdr:colOff>
      <xdr:row>25</xdr:row>
      <xdr:rowOff>135469</xdr:rowOff>
    </xdr:to>
    <xdr:sp macro="" textlink="">
      <xdr:nvSpPr>
        <xdr:cNvPr id="8" name="TextBox 7">
          <a:extLst>
            <a:ext uri="{FF2B5EF4-FFF2-40B4-BE49-F238E27FC236}">
              <a16:creationId xmlns:a16="http://schemas.microsoft.com/office/drawing/2014/main" id="{B55B1D12-AB2C-40C4-A54B-381393530453}"/>
            </a:ext>
          </a:extLst>
        </xdr:cNvPr>
        <xdr:cNvSpPr txBox="1"/>
      </xdr:nvSpPr>
      <xdr:spPr>
        <a:xfrm>
          <a:off x="221588" y="4116919"/>
          <a:ext cx="5768579" cy="5164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t>HPRD</a:t>
          </a:r>
          <a:r>
            <a:rPr lang="en-US" sz="900" b="0" baseline="0"/>
            <a:t> (Hours Per Resident Day) is calculated by dividing daily staff hours by resident census. </a:t>
          </a:r>
          <a:br>
            <a:rPr lang="en-US" sz="900" b="0" i="1" baseline="0"/>
          </a:br>
          <a:r>
            <a:rPr lang="en-US" sz="900" b="0" i="1" baseline="0"/>
            <a:t>Example: A nursing home averaging 300 total nurse staff hours and 100 residents would have 3.0 total nurse staff HPRD (300/100 = 3.0).</a:t>
          </a:r>
          <a:endParaRPr lang="en-US" sz="900" i="1"/>
        </a:p>
      </xdr:txBody>
    </xdr:sp>
    <xdr:clientData/>
  </xdr:twoCellAnchor>
  <xdr:twoCellAnchor>
    <xdr:from>
      <xdr:col>0</xdr:col>
      <xdr:colOff>226481</xdr:colOff>
      <xdr:row>26</xdr:row>
      <xdr:rowOff>56653</xdr:rowOff>
    </xdr:from>
    <xdr:to>
      <xdr:col>9</xdr:col>
      <xdr:colOff>448732</xdr:colOff>
      <xdr:row>29</xdr:row>
      <xdr:rowOff>49917</xdr:rowOff>
    </xdr:to>
    <xdr:sp macro="" textlink="">
      <xdr:nvSpPr>
        <xdr:cNvPr id="10" name="TextBox 9">
          <a:extLst>
            <a:ext uri="{FF2B5EF4-FFF2-40B4-BE49-F238E27FC236}">
              <a16:creationId xmlns:a16="http://schemas.microsoft.com/office/drawing/2014/main" id="{4203CC6C-8975-4DBD-A22E-26B5BE2B02E8}"/>
            </a:ext>
          </a:extLst>
        </xdr:cNvPr>
        <xdr:cNvSpPr txBox="1"/>
      </xdr:nvSpPr>
      <xdr:spPr>
        <a:xfrm>
          <a:off x="226481" y="4762003"/>
          <a:ext cx="5708651" cy="53618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mn-lt"/>
              <a:ea typeface="+mn-ea"/>
              <a:cs typeface="+mn-cs"/>
            </a:rPr>
            <a:t>Note: Total Nurse Staff hours combine hours from RNs (incl. Admin &amp; DON), LPNs (incl. Admin), CNAs, Med Aide/Tech, and NA in Training. RN Staff HPRD includes RN Admin &amp; RN DON unless indicated otherwise.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Previous LTCCC staffing reports cited "Direct Care Staff HPRD" which excluded Admin &amp; DON, Med Aide/Tech, and NA in Training.</a:t>
          </a:r>
          <a:endParaRPr lang="en-US" sz="900" b="0"/>
        </a:p>
      </xdr:txBody>
    </xdr:sp>
    <xdr:clientData/>
  </xdr:twoCellAnchor>
  <xdr:twoCellAnchor>
    <xdr:from>
      <xdr:col>11</xdr:col>
      <xdr:colOff>602171</xdr:colOff>
      <xdr:row>0</xdr:row>
      <xdr:rowOff>105595</xdr:rowOff>
    </xdr:from>
    <xdr:to>
      <xdr:col>21</xdr:col>
      <xdr:colOff>295274</xdr:colOff>
      <xdr:row>23</xdr:row>
      <xdr:rowOff>29634</xdr:rowOff>
    </xdr:to>
    <xdr:grpSp>
      <xdr:nvGrpSpPr>
        <xdr:cNvPr id="6" name="Group 5">
          <a:extLst>
            <a:ext uri="{FF2B5EF4-FFF2-40B4-BE49-F238E27FC236}">
              <a16:creationId xmlns:a16="http://schemas.microsoft.com/office/drawing/2014/main" id="{CE1B8786-1340-462A-B428-7587AFACAD65}"/>
            </a:ext>
          </a:extLst>
        </xdr:cNvPr>
        <xdr:cNvGrpSpPr/>
      </xdr:nvGrpSpPr>
      <xdr:grpSpPr>
        <a:xfrm>
          <a:off x="8006271" y="105595"/>
          <a:ext cx="6424103" cy="4305539"/>
          <a:chOff x="7304596" y="102205"/>
          <a:chExt cx="5795453" cy="4089641"/>
        </a:xfrm>
      </xdr:grpSpPr>
      <xdr:graphicFrame macro="">
        <xdr:nvGraphicFramePr>
          <xdr:cNvPr id="9" name="Chart 8">
            <a:extLst>
              <a:ext uri="{FF2B5EF4-FFF2-40B4-BE49-F238E27FC236}">
                <a16:creationId xmlns:a16="http://schemas.microsoft.com/office/drawing/2014/main" id="{F3026CC1-2A2E-498F-901B-483D6D6E5434}"/>
              </a:ext>
            </a:extLst>
          </xdr:cNvPr>
          <xdr:cNvGraphicFramePr>
            <a:graphicFrameLocks/>
          </xdr:cNvGraphicFramePr>
        </xdr:nvGraphicFramePr>
        <xdr:xfrm>
          <a:off x="7304596" y="102205"/>
          <a:ext cx="5795453" cy="408964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
            <a:extLst>
              <a:ext uri="{FF2B5EF4-FFF2-40B4-BE49-F238E27FC236}">
                <a16:creationId xmlns:a16="http://schemas.microsoft.com/office/drawing/2014/main" id="{95B1FA83-A512-463B-AB46-DBB74A4A81D1}"/>
              </a:ext>
            </a:extLst>
          </xdr:cNvPr>
          <xdr:cNvSpPr txBox="1"/>
        </xdr:nvSpPr>
        <xdr:spPr>
          <a:xfrm>
            <a:off x="11554128" y="989543"/>
            <a:ext cx="1515534" cy="6455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solidFill>
                  <a:schemeClr val="accent1"/>
                </a:solidFill>
              </a:rPr>
              <a:t>All RN - Blue</a:t>
            </a:r>
            <a:br>
              <a:rPr lang="en-US" sz="1100" b="1">
                <a:solidFill>
                  <a:schemeClr val="accent6">
                    <a:lumMod val="50000"/>
                  </a:schemeClr>
                </a:solidFill>
              </a:rPr>
            </a:br>
            <a:r>
              <a:rPr lang="en-US" sz="1100" b="1">
                <a:solidFill>
                  <a:schemeClr val="tx1"/>
                </a:solidFill>
              </a:rPr>
              <a:t>All LPN - Black/Grey</a:t>
            </a:r>
            <a:br>
              <a:rPr lang="en-US" sz="1100" b="1">
                <a:solidFill>
                  <a:schemeClr val="accent6">
                    <a:lumMod val="50000"/>
                  </a:schemeClr>
                </a:solidFill>
              </a:rPr>
            </a:br>
            <a:r>
              <a:rPr lang="en-US" sz="1100" b="1">
                <a:solidFill>
                  <a:schemeClr val="accent6">
                    <a:lumMod val="50000"/>
                  </a:schemeClr>
                </a:solidFill>
              </a:rPr>
              <a:t>CNA/NA/Med - Green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151945</xdr:colOff>
      <xdr:row>0</xdr:row>
      <xdr:rowOff>121556</xdr:rowOff>
    </xdr:from>
    <xdr:to>
      <xdr:col>0</xdr:col>
      <xdr:colOff>6750729</xdr:colOff>
      <xdr:row>42</xdr:row>
      <xdr:rowOff>6463</xdr:rowOff>
    </xdr:to>
    <xdr:sp macro="" textlink="">
      <xdr:nvSpPr>
        <xdr:cNvPr id="4" name="TextBox 3">
          <a:extLst>
            <a:ext uri="{FF2B5EF4-FFF2-40B4-BE49-F238E27FC236}">
              <a16:creationId xmlns:a16="http://schemas.microsoft.com/office/drawing/2014/main" id="{9A487C98-7167-4196-9A18-8A570F9697BE}"/>
            </a:ext>
          </a:extLst>
        </xdr:cNvPr>
        <xdr:cNvSpPr txBox="1"/>
      </xdr:nvSpPr>
      <xdr:spPr>
        <a:xfrm>
          <a:off x="151945" y="121556"/>
          <a:ext cx="6598784" cy="864790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has been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offices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2021 staffing report, visit https://nursinghome411.org/staffing-q1-2021/.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Q1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Q1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 Instruments/NursingHomeQualityInits/Downloads/PBJ-Policy-Manual-Final-V25-11-19-2018.pdf</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83DE04E-40D4-4337-919B-B64335B4995B}" sourceName="County">
  <extLst>
    <x:ext xmlns:x15="http://schemas.microsoft.com/office/spreadsheetml/2010/11/main" uri="{2F2917AC-EB37-4324-AD4E-5DD8C200BD13}">
      <x15:tableSlicerCache tableId="3"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7083A313-A703-4C8C-B837-B10941335828}" sourceName="County">
  <extLst>
    <x:ext xmlns:x15="http://schemas.microsoft.com/office/spreadsheetml/2010/11/main" uri="{2F2917AC-EB37-4324-AD4E-5DD8C200BD13}">
      <x15:tableSlicerCache tableId="8"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A5DE06E-BF00-45F8-A8C2-5B8565D5A624}" sourceName="County">
  <extLst>
    <x:ext xmlns:x15="http://schemas.microsoft.com/office/spreadsheetml/2010/11/main" uri="{2F2917AC-EB37-4324-AD4E-5DD8C200BD13}">
      <x15:tableSlicerCache tableId="9"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81062842-403B-4168-AB4E-F17B70115713}" cache="Slicer_County" caption="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9BC920D2-DFE3-4A03-9BE7-BC0D080ABDC1}" cache="Slicer_County1" caption="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C4F064B8-CCCC-452D-822A-E7E34191A948}" cache="Slicer_County2" caption="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536FF5-3BBC-41F9-96AD-E204452DCD02}" name="Table3" displayName="Table3" ref="A1:AG222" totalsRowShown="0" headerRowDxfId="118">
  <autoFilter ref="A1:AG222" xr:uid="{09536FF5-3BBC-41F9-96AD-E204452DCD02}"/>
  <tableColumns count="33">
    <tableColumn id="1" xr3:uid="{06E4F740-452B-4BCF-B8D3-B15889B509D1}" name="State"/>
    <tableColumn id="3" xr3:uid="{F97657CA-329B-429A-9FE4-2B13E2CFF5AB}" name="Provider"/>
    <tableColumn id="4" xr3:uid="{86F17C1B-9203-4A61-8937-61D9A95BE0F8}" name="City"/>
    <tableColumn id="5" xr3:uid="{40B53FFB-DABE-4901-B441-4A60B0C25724}" name="County"/>
    <tableColumn id="6" xr3:uid="{9CA9DE4D-E403-4E7B-BC8B-BF78F8F01E79}" name="MDS Census" dataDxfId="117"/>
    <tableColumn id="30" xr3:uid="{627E180D-419B-40F5-8066-824329085F3B}" name="Total Nurse Staff HPRD" dataDxfId="116">
      <calculatedColumnFormula>Table3[[#This Row],[Total Hours Nurse Staffing]]/Table3[[#This Row],[MDS Census]]</calculatedColumnFormula>
    </tableColumn>
    <tableColumn id="33" xr3:uid="{A6997D9B-6575-440B-ADD9-F99F8414A573}" name="Total Direct Care Staff HPRD" dataDxfId="115">
      <calculatedColumnFormula>Table3[[#This Row],[Total Direct Care Staff Hours]]/Table3[[#This Row],[MDS Census]]</calculatedColumnFormula>
    </tableColumn>
    <tableColumn id="31" xr3:uid="{A95C0F09-DE66-4354-94BD-61768990513C}" name="Total RN Staff HPRD" dataDxfId="114">
      <calculatedColumnFormula>Table3[[#This Row],[Total RN Hours (w/ Admin, DON)]]/Table3[[#This Row],[MDS Census]]</calculatedColumnFormula>
    </tableColumn>
    <tableColumn id="24" xr3:uid="{8CE70064-4515-4061-96C2-BC0DBE3489C9}" name="Total RN Care Staff HPRD (excl. Admin/DON)" dataDxfId="113">
      <calculatedColumnFormula>Table3[[#This Row],[RN Hours (excl. Admin, DON)]]/Table3[[#This Row],[MDS Census]]</calculatedColumnFormula>
    </tableColumn>
    <tableColumn id="29" xr3:uid="{6F76298A-C7D7-4BE0-8623-294427217C26}" name="Total Hours Nurse Staffing" dataDxfId="112">
      <calculatedColumnFormula>SUM(L2,P2,S2)</calculatedColumnFormula>
    </tableColumn>
    <tableColumn id="25" xr3:uid="{76D80A8A-3FC0-44DB-BD31-568A2D242B91}" name="Total Direct Care Staff Hours" dataDxfId="111">
      <calculatedColumnFormula>SUM(Table3[[#This Row],[RN Hours (excl. Admin, DON)]], Table3[[#This Row],[LPN Hours (excl. Admin)]], Table3[[#This Row],[CNA Hours]], Table3[[#This Row],[NA TR Hours]], Table3[[#This Row],[Med Aide/Tech Hours]])</calculatedColumnFormula>
    </tableColumn>
    <tableColumn id="23" xr3:uid="{756CB329-33D9-4F84-973A-006C4542D7BF}" name="Total RN Hours (w/ Admin, DON)" dataDxfId="110">
      <calculatedColumnFormula>SUM(Table3[[#This Row],[RN Hours (excl. Admin, DON)]:[RN DON Hours]])</calculatedColumnFormula>
    </tableColumn>
    <tableColumn id="9" xr3:uid="{502CF4A0-8F7D-4587-812E-77778A226BDF}" name="RN Hours (excl. Admin, DON)" dataDxfId="109"/>
    <tableColumn id="8" xr3:uid="{2E57BB13-53C3-4EC7-93E7-E58DF773D73B}" name="RN Admin Hours" dataDxfId="108"/>
    <tableColumn id="7" xr3:uid="{C51E47EF-2A48-4961-82AB-AE58B64502E5}" name="RN DON Hours" dataDxfId="107"/>
    <tableColumn id="27" xr3:uid="{BB89040C-0EC9-418D-A894-58069DF16F37}" name="Total LPN Hours (w/ Admin)" dataDxfId="106">
      <calculatedColumnFormula>SUM(Table3[[#This Row],[LPN Hours (excl. Admin)]:[LPN Admin Hours]])</calculatedColumnFormula>
    </tableColumn>
    <tableColumn id="11" xr3:uid="{1E8419CD-0FA8-4AFE-8E4D-D794CED0C7B4}" name="LPN Hours (excl. Admin)" dataDxfId="105"/>
    <tableColumn id="19" xr3:uid="{9D29B1E6-632B-4322-A5A1-5BA56964A17F}" name="LPN Admin Hours" dataDxfId="104"/>
    <tableColumn id="28" xr3:uid="{017F9483-9714-4E1E-AFC8-28EB7CBB78BB}" name="Total CNA, NA TR, Med Aide/Tech Hours" dataDxfId="103">
      <calculatedColumnFormula>SUM(Table3[[#This Row],[CNA Hours]], Table3[[#This Row],[NA TR Hours]], Table3[[#This Row],[Med Aide/Tech Hours]])</calculatedColumnFormula>
    </tableColumn>
    <tableColumn id="13" xr3:uid="{EEDFD5CB-0276-47CD-8985-7E534C98E6A7}" name="CNA Hours" dataDxfId="102"/>
    <tableColumn id="15" xr3:uid="{CCF9B0D5-9A35-4758-A6FB-F3EB8350DF75}" name="NA TR Hours" dataDxfId="101"/>
    <tableColumn id="21" xr3:uid="{BE0AF679-44B6-4B58-8CC7-030D60B3563A}" name="Med Aide/Tech Hours" dataDxfId="100"/>
    <tableColumn id="26" xr3:uid="{E34F1CA0-A87A-4C62-8632-F4FEA904139D}" name="Total Contract Hours" dataDxfId="99">
      <calculatedColumnFormula>SUM(Table3[[#This Row],[RN Hours Contract]:[Med Aide Hours Contract]])</calculatedColumnFormula>
    </tableColumn>
    <tableColumn id="10" xr3:uid="{CB459D4A-4B79-451F-BD66-5EE33B28DB77}" name="RN Hours Contract" dataDxfId="98"/>
    <tableColumn id="20" xr3:uid="{E2209211-9FDF-49A4-A689-D46F9DE1CA38}" name="RN Admin Hours Contract" dataDxfId="97"/>
    <tableColumn id="22" xr3:uid="{8F951206-33E7-421B-A0DF-9CEBA90B696F}" name="RN DON Hours Contract" dataDxfId="96"/>
    <tableColumn id="12" xr3:uid="{4853F394-88FF-4789-A71C-5372D01B194F}" name="LPN Hours Contract" dataDxfId="95"/>
    <tableColumn id="18" xr3:uid="{AEA7A833-E19D-427E-93F0-50FD28734C68}" name="LPN Admin Hours Contract" dataDxfId="94"/>
    <tableColumn id="14" xr3:uid="{F3015C32-C3EE-4B02-8D0D-9F643575B2EE}" name="CNA Hours Contract" dataDxfId="93"/>
    <tableColumn id="16" xr3:uid="{7F821D40-17ED-4E9C-90EA-D495B14E952F}" name="NA TR Hours Contract" dataDxfId="92"/>
    <tableColumn id="17" xr3:uid="{B9506578-92F9-41CD-92A7-DC6C815CF9A2}" name="Med Aide Hours Contract" dataDxfId="91"/>
    <tableColumn id="2" xr3:uid="{D30F26D2-9DE6-4E67-A87E-BAF76BE6A003}" name="Provider Number" dataDxfId="90"/>
    <tableColumn id="32" xr3:uid="{41ED9CBB-018E-4FD0-A7D9-32C7BDB87C33}" name="Region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7D472E6-0039-48B1-870C-FB625903C368}" name="Table39" displayName="Table39" ref="A1:AQ222" totalsRowShown="0" headerRowDxfId="89">
  <autoFilter ref="A1:AQ222" xr:uid="{09536FF5-3BBC-41F9-96AD-E204452DCD02}"/>
  <tableColumns count="43">
    <tableColumn id="1" xr3:uid="{CC8B46D9-1EEE-4937-9953-ADBBE9A5BB40}" name="State"/>
    <tableColumn id="3" xr3:uid="{128A75AE-25D3-484F-BE1E-23098DC73E78}" name="Provider"/>
    <tableColumn id="4" xr3:uid="{5852F418-2DF1-448E-8508-7785ACA349BA}" name="City"/>
    <tableColumn id="5" xr3:uid="{FCF7B72E-AB6B-49C8-9BCD-FB119427E074}" name="County"/>
    <tableColumn id="6" xr3:uid="{88E32E0D-6998-4C68-BAF0-417D978B6B95}" name="MDS Census" dataDxfId="88"/>
    <tableColumn id="29" xr3:uid="{9A096EC6-E0EC-49A5-B8CE-DE572147F061}" name="Total Hours Nurse Staffing" dataDxfId="87">
      <calculatedColumnFormula>SUM(I2,U2,AD2)</calculatedColumnFormula>
    </tableColumn>
    <tableColumn id="26" xr3:uid="{0D502EA3-8B73-4E53-B9C7-26F240A87575}" name="Total Contract Hours" dataDxfId="86">
      <calculatedColumnFormula>SUM(Table39[[#This Row],[RN Hours Contract (W/ Admin, DON)]], Table39[[#This Row],[LPN Contract Hours (w/ Admin)]], Table39[[#This Row],[CNA/NA/Med Aide Contract Hours]])</calculatedColumnFormula>
    </tableColumn>
    <tableColumn id="33" xr3:uid="{590BA50A-40A3-48BC-9110-88700F13FF18}" name="Percent Contract Hours" dataDxfId="85">
      <calculatedColumnFormula>Table39[[#This Row],[Total Contract Hours]]/Table39[[#This Row],[Total Hours Nurse Staffing]]</calculatedColumnFormula>
    </tableColumn>
    <tableColumn id="23" xr3:uid="{B02D4CD1-018F-4B81-BBA7-F799E34C453E}" name="RN Hours (w/ Admin, DON)" dataDxfId="84">
      <calculatedColumnFormula>SUM(Table39[[#This Row],[RN Hours]], Table39[[#This Row],[RN Admin Hours]], Table39[[#This Row],[RN DON Hours]])</calculatedColumnFormula>
    </tableColumn>
    <tableColumn id="50" xr3:uid="{D99951CB-6DDC-4FF6-9C20-A8D02896E17A}" name="RN Hours Contract (W/ Admin, DON)" dataDxfId="83">
      <calculatedColumnFormula>SUM(M2,P2,S2)</calculatedColumnFormula>
    </tableColumn>
    <tableColumn id="51" xr3:uid="{85A13AF0-E305-46CD-AD37-58866044F50E}" name="Percent RN Contract ALL" dataDxfId="82">
      <calculatedColumnFormula>Table39[[#This Row],[RN Hours Contract (W/ Admin, DON)]]/Table39[[#This Row],[RN Hours (w/ Admin, DON)]]</calculatedColumnFormula>
    </tableColumn>
    <tableColumn id="9" xr3:uid="{B35C4F8E-D214-49B0-B14C-4B9EA2C1EE29}" name="RN Hours" dataDxfId="81"/>
    <tableColumn id="10" xr3:uid="{E2B2F6C1-3AFE-405F-A4E7-C8B1CC2654A1}" name="RN Hours Contract" dataDxfId="80"/>
    <tableColumn id="49" xr3:uid="{91A29E08-E8F1-4A19-AED2-FF5AE1FB2C61}" name="Percent RN Contract" dataDxfId="79">
      <calculatedColumnFormula>Table39[[#This Row],[RN Hours Contract]]/Table39[[#This Row],[RN Hours]]</calculatedColumnFormula>
    </tableColumn>
    <tableColumn id="8" xr3:uid="{ABF1E93F-C7CF-48CC-91D8-134F0B1DF4D9}" name="RN Admin Hours" dataDxfId="78"/>
    <tableColumn id="20" xr3:uid="{3E56146B-6249-46EB-8AA4-4DBE0B9B5421}" name="RN Admin Hours Contract" dataDxfId="77"/>
    <tableColumn id="48" xr3:uid="{80B9191D-7447-4260-9CAD-DB9AA9A86A0F}" name="Percent RN Admin Contract" dataDxfId="76">
      <calculatedColumnFormula>Table39[[#This Row],[RN Admin Hours Contract]]/Table39[[#This Row],[RN Admin Hours]]</calculatedColumnFormula>
    </tableColumn>
    <tableColumn id="7" xr3:uid="{BAC2970C-BDD1-462D-9123-25C541A0D5E0}" name="RN DON Hours" dataDxfId="75"/>
    <tableColumn id="22" xr3:uid="{3833517D-2316-4C62-A456-4293F1C02CAA}" name="RN DON Hours Contract" dataDxfId="74"/>
    <tableColumn id="47" xr3:uid="{ED3DE9AB-4398-4BF2-BD4F-8D0BCEA9F330}" name="Percent RN DON Contract" dataDxfId="73">
      <calculatedColumnFormula>Table39[[#This Row],[RN DON Hours Contract]]/Table39[[#This Row],[RN DON Hours]]</calculatedColumnFormula>
    </tableColumn>
    <tableColumn id="27" xr3:uid="{F06ED4A0-2FE2-4220-8A5F-09FEF2AAB9E6}" name="LPN Hours (w/ Admin)" dataDxfId="72">
      <calculatedColumnFormula>SUM(Table39[[#This Row],[LPN Hours]], Table39[[#This Row],[LPN Admin Hours]])</calculatedColumnFormula>
    </tableColumn>
    <tableColumn id="40" xr3:uid="{9979EEE7-5D52-4C36-A8E4-E87F776355E0}" name="LPN Contract Hours (w/ Admin)" dataDxfId="71">
      <calculatedColumnFormula>Table39[[#This Row],[LPN Hours Contract]]+Table39[[#This Row],[LPN Admin Hours Contract]]</calculatedColumnFormula>
    </tableColumn>
    <tableColumn id="41" xr3:uid="{BECB4C08-07E6-4C10-A68A-AA5BB7539817}" name="Percent LPN ALL Contract" dataDxfId="70">
      <calculatedColumnFormula>V2/U2</calculatedColumnFormula>
    </tableColumn>
    <tableColumn id="11" xr3:uid="{B950DE52-183E-4249-8EE7-C0BA1FE8EDE5}" name="LPN Hours" dataDxfId="69"/>
    <tableColumn id="12" xr3:uid="{1BCCBB0C-1923-4B6E-8C18-8E82CE184E85}" name="LPN Hours Contract" dataDxfId="68"/>
    <tableColumn id="39" xr3:uid="{B8E7B840-747D-4268-AB96-5E91F63E3295}" name="Percent LPN Only Contract" dataDxfId="67">
      <calculatedColumnFormula>Table39[[#This Row],[LPN Hours Contract]]/Table39[[#This Row],[LPN Hours]]</calculatedColumnFormula>
    </tableColumn>
    <tableColumn id="19" xr3:uid="{9C42E2E7-2F11-49A3-9624-EBA3F5361220}" name="LPN Admin Hours" dataDxfId="66"/>
    <tableColumn id="18" xr3:uid="{32DB0C07-27D1-4EC0-9115-4877B3539EAE}" name="LPN Admin Hours Contract" dataDxfId="65"/>
    <tableColumn id="38" xr3:uid="{7B1524E5-E42F-404F-9D4A-4FA34C41913F}" name="Percent LPN Admin Contract" dataDxfId="64">
      <calculatedColumnFormula>Table39[[#This Row],[LPN Admin Hours Contract]]/Table39[[#This Row],[LPN Admin Hours]]</calculatedColumnFormula>
    </tableColumn>
    <tableColumn id="28" xr3:uid="{D0E62840-DD37-4480-BE0C-9E835D873FD6}" name="Total CNA, NA in Training, Med Aide/Tech Hours" dataDxfId="63">
      <calculatedColumnFormula>SUM(Table39[[#This Row],[CNA Hours]], Table39[[#This Row],[NA in Training Hours]], Table39[[#This Row],[Med Aide/Tech Hours]])</calculatedColumnFormula>
    </tableColumn>
    <tableColumn id="42" xr3:uid="{EFE23B84-8ABE-490A-9ABD-5A9130793F53}" name="CNA/NA/Med Aide Contract Hours" dataDxfId="62">
      <calculatedColumnFormula>SUM(Table39[[#This Row],[CNA Hours Contract]], Table39[[#This Row],[NA in Training Hours Contract]], Table39[[#This Row],[Med Aide/Tech Hours Contract]])</calculatedColumnFormula>
    </tableColumn>
    <tableColumn id="37" xr3:uid="{157E4A30-0A42-49E6-A607-1EDF2966CC31}" name="Percent CNA/NA/Med Aide Contract" dataDxfId="61">
      <calculatedColumnFormula>Table39[[#This Row],[CNA/NA/Med Aide Contract Hours]]/Table39[[#This Row],[Total CNA, NA in Training, Med Aide/Tech Hours]]</calculatedColumnFormula>
    </tableColumn>
    <tableColumn id="13" xr3:uid="{18C3245F-B7D5-4358-AF85-6FB1BBDCAC07}" name="CNA Hours" dataDxfId="60"/>
    <tableColumn id="14" xr3:uid="{07B97013-452C-44AF-9AD8-FC02288C357A}" name="CNA Hours Contract" dataDxfId="59"/>
    <tableColumn id="36" xr3:uid="{CF02D1D7-82D8-4218-B6A7-7C578177669E}" name="Percent CNA Contract" dataDxfId="58">
      <calculatedColumnFormula>Table39[[#This Row],[CNA Hours Contract]]/Table39[[#This Row],[CNA Hours]]</calculatedColumnFormula>
    </tableColumn>
    <tableColumn id="15" xr3:uid="{FFE6A969-D693-4555-88AA-D3797B0501BA}" name="NA in Training Hours" dataDxfId="57"/>
    <tableColumn id="16" xr3:uid="{46A4EC38-DA1B-4C5E-9CEC-B3D221CBBAC0}" name="NA in Training Hours Contract" dataDxfId="56"/>
    <tableColumn id="35" xr3:uid="{0CE0981A-9E06-4B22-A744-51AE4F872F2D}" name="Percent NA in Training Contract" dataDxfId="55">
      <calculatedColumnFormula>Table39[[#This Row],[NA in Training Hours Contract]]/Table39[[#This Row],[NA in Training Hours]]</calculatedColumnFormula>
    </tableColumn>
    <tableColumn id="21" xr3:uid="{375DFFDF-2B62-4C86-900F-C4755CE38B1F}" name="Med Aide/Tech Hours" dataDxfId="54"/>
    <tableColumn id="17" xr3:uid="{17526C45-E9B6-4AAC-97AB-F1C395F72323}" name="Med Aide/Tech Hours Contract" dataDxfId="53"/>
    <tableColumn id="34" xr3:uid="{CB1688E2-9917-4F58-83D3-D9B2DA01F8FD}" name="Percent Med Aide/Tech Contract" dataDxfId="52">
      <calculatedColumnFormula>Table39[[#This Row],[Med Aide/Tech Hours Contract]]/Table39[[#This Row],[Med Aide/Tech Hours]]</calculatedColumnFormula>
    </tableColumn>
    <tableColumn id="2" xr3:uid="{10757BCE-E124-41A3-92B7-99EA227A050F}" name="Provider Number" dataDxfId="51"/>
    <tableColumn id="25" xr3:uid="{2DCB068E-C1CA-4E1D-9189-57AB09B91079}" name="Region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38F827-3BF5-44ED-9B10-F2058E8B8E8E}" name="Table2" displayName="Table2" ref="A1:AI222" totalsRowShown="0" headerRowDxfId="50">
  <autoFilter ref="A1:AI222" xr:uid="{0BC5ADF1-15D4-4F74-902E-CBC634AC45F1}"/>
  <tableColumns count="35">
    <tableColumn id="1" xr3:uid="{D91033D2-40AA-471E-9569-FE721E269898}" name="State"/>
    <tableColumn id="3" xr3:uid="{71841179-9722-44FF-96EF-BF9D59E87D8C}" name="Provider"/>
    <tableColumn id="4" xr3:uid="{CD954CE6-F373-495B-9746-D299EE9A7C29}" name="City"/>
    <tableColumn id="5" xr3:uid="{08E6C66F-D933-4B25-B7F8-1E3BF75BAFFE}" name="County"/>
    <tableColumn id="6" xr3:uid="{5811E772-76B6-4F16-B3D1-75619F778370}" name="MDS Census" dataDxfId="49"/>
    <tableColumn id="7" xr3:uid="{D6BB8869-5DAE-4A06-B1A1-0BFA7C9CA5F7}" name="Admin Hours" dataDxfId="48"/>
    <tableColumn id="30" xr3:uid="{640DA1D9-EFC2-440B-9960-2B23A46C4053}" name="Medical Director Hours" dataDxfId="47"/>
    <tableColumn id="8" xr3:uid="{2B840D74-2E92-4BBB-BC87-81B31604C65D}" name="Pharmacist Hours" dataDxfId="46"/>
    <tableColumn id="10" xr3:uid="{0447F5DE-755A-4649-9B47-34DA90345B62}" name="Dietician Hours" dataDxfId="45"/>
    <tableColumn id="28" xr3:uid="{624A65DC-33A9-4162-BA51-5266B2D8BF13}" name="Physician Assistant Hours" dataDxfId="44"/>
    <tableColumn id="29" xr3:uid="{805E7444-5A74-481E-9252-44ADB03D2091}" name="Nurse Practictioner Hours" dataDxfId="43"/>
    <tableColumn id="20" xr3:uid="{04E53EED-CFE8-4BF6-A84C-FBCFA9F3D822}" name="Speech/Language Pathologist Hours" dataDxfId="42"/>
    <tableColumn id="17" xr3:uid="{D9B8FDA2-93C3-44A6-910A-056756CEFD9F}" name="Qualified Social Work Staff Hours" dataDxfId="41"/>
    <tableColumn id="15" xr3:uid="{F7B0519A-62CC-4060-B770-E364BBDBED9B}" name="Other Social Work Staff Hours" dataDxfId="40"/>
    <tableColumn id="34" xr3:uid="{D18CB644-8D21-4D5D-A419-759E1869D3C0}" name="Total Social Work HPRD" dataDxfId="39">
      <calculatedColumnFormula>SUM(Table2[[#This Row],[Qualified Social Work Staff Hours]:[Other Social Work Staff Hours]])/Table2[[#This Row],[MDS Census]]</calculatedColumnFormula>
    </tableColumn>
    <tableColumn id="18" xr3:uid="{621D9A7E-2988-442B-A9E8-5663A7488A26}" name="Qualified Activities Professional Hours" dataDxfId="38"/>
    <tableColumn id="16" xr3:uid="{E4C4A2C7-0F95-4650-ADF8-3C92A54C39AD}" name="Other Activities Professional Hours" dataDxfId="37"/>
    <tableColumn id="33" xr3:uid="{664F35D2-2D81-4ED5-9F7C-8A13A2BE96BD}" name="Combined Activities HPRD" dataDxfId="36">
      <calculatedColumnFormula>SUM(Table2[[#This Row],[Qualified Activities Professional Hours]:[Other Activities Professional Hours]])/Table2[[#This Row],[MDS Census]]</calculatedColumnFormula>
    </tableColumn>
    <tableColumn id="12" xr3:uid="{263E9C5E-8FF7-4F73-8F52-5E8DB1BBC4DD}" name="Occupational Therapist Hours" dataDxfId="35"/>
    <tableColumn id="13" xr3:uid="{9E68089E-EDA2-466D-ADE5-9FCFB07B3EA5}" name="OT Assistant Hours" dataDxfId="34"/>
    <tableColumn id="22" xr3:uid="{902D76C7-AFE6-4733-B53D-A02B86FF4001}" name="OT Aide Hours" dataDxfId="33"/>
    <tableColumn id="35" xr3:uid="{A024FD52-882C-4C0C-A564-724A0E862380}" name="OT HPRD (incl. Assistant &amp; Aide)" dataDxfId="32">
      <calculatedColumnFormula>SUM(Table2[[#This Row],[Occupational Therapist Hours]:[OT Aide Hours]])/Table2[[#This Row],[MDS Census]]</calculatedColumnFormula>
    </tableColumn>
    <tableColumn id="23" xr3:uid="{C9A90AA3-7EDE-4DF1-9D18-43394111EF94}" name="Physical Therapist (PT) Hours" dataDxfId="31"/>
    <tableColumn id="24" xr3:uid="{23ABF890-A0D3-4D5C-8643-2B10738FAAC4}" name="PT Assistant Hours" dataDxfId="30"/>
    <tableColumn id="25" xr3:uid="{3037F839-B242-4ECB-8BD9-E2AAC1ACB427}" name="PT Aide Hours" dataDxfId="29"/>
    <tableColumn id="36" xr3:uid="{C80073E2-A5FF-4B53-A423-37429F8CD824}" name="PT HPRD (incl. Assistant &amp; Aide)" dataDxfId="28">
      <calculatedColumnFormula>SUM(Table2[[#This Row],[Physical Therapist (PT) Hours]:[PT Aide Hours]])/Table2[[#This Row],[MDS Census]]</calculatedColumnFormula>
    </tableColumn>
    <tableColumn id="14" xr3:uid="{86581BD0-C783-4EBA-8CAF-438FA0EC56A2}" name="Mental Health Service Worker Hours" dataDxfId="27"/>
    <tableColumn id="21" xr3:uid="{48B058D5-EF5B-4FD1-9D0E-C53B14906DB7}" name="Therapeutic Recreation Specialist" dataDxfId="26"/>
    <tableColumn id="9" xr3:uid="{CBB25F5F-4EA4-46CB-901E-C3EEF9CF155E}" name="Clinical Nurse Specialist Hours" dataDxfId="25"/>
    <tableColumn id="11" xr3:uid="{5360BF40-71F0-4504-B6C1-B90BB1DB7B1A}" name="Feeding Assistant Hours" dataDxfId="24"/>
    <tableColumn id="26" xr3:uid="{36846341-75B3-4156-84D0-789269AE6E2E}" name="Respiratory Therapy Technician Hours" dataDxfId="23"/>
    <tableColumn id="27" xr3:uid="{A22205CE-B325-46C9-8D59-515A3EC09B62}" name="Respiratory Therapist Hours" dataDxfId="22"/>
    <tableColumn id="31" xr3:uid="{ADCEE907-E18E-441F-AE91-D008BE89AFD9}" name="Other Physician Hours" dataDxfId="21"/>
    <tableColumn id="2" xr3:uid="{4856001E-0ECE-47A2-84B5-E71E0673BA66}" name="Provider Number" dataDxfId="20"/>
    <tableColumn id="32" xr3:uid="{EAFCCBB7-A320-4F54-9826-8B5BD3A768CF}" name="Region Number" dataDxfId="19"/>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78FC4A-F94C-47E7-8D13-70ED53F2845C}" name="Table411" displayName="Table411" ref="B2:C7" totalsRowShown="0" headerRowDxfId="18" dataDxfId="17" tableBorderDxfId="16">
  <autoFilter ref="B2:C7" xr:uid="{1ED771D8-DBF2-4B5C-9F7D-A59FBB047463}"/>
  <tableColumns count="2">
    <tableColumn id="1" xr3:uid="{C48EEB28-AEA0-44C2-A207-A1C3BC6BE8A9}" name="State" dataDxfId="15"/>
    <tableColumn id="2" xr3:uid="{155D7A67-C610-435A-8E87-D26DDA10B607}" name="Average" dataDxfId="14" dataCellStyle="Normal 2 2">
      <calculatedColumnFormula>SUM(Nurse!J:J)/SUM(Nurse!E:E)</calculatedColumnFormula>
    </tableColumn>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65E5F01-F55D-4423-8221-FE9537902289}" name="Table30" displayName="Table30" ref="F2:I15" totalsRowShown="0" headerRowDxfId="13" dataDxfId="12">
  <autoFilter ref="F2:I15" xr:uid="{565E5F01-F55D-4423-8221-FE9537902289}"/>
  <tableColumns count="4">
    <tableColumn id="1" xr3:uid="{C6D51445-7A0D-4791-B84E-B5449F87A69D}" name="Staffing Category" dataDxfId="11"/>
    <tableColumn id="2" xr3:uid="{AF4AE62F-8BF2-4900-B967-B70C6E269591}" name="State Total" dataDxfId="10"/>
    <tableColumn id="3" xr3:uid="{0A3B9502-B25C-4004-BD6B-75049F63ECD6}" name="Percentage of Total" dataDxfId="9">
      <calculatedColumnFormula>Table30[[#This Row],[State Total]]/G1</calculatedColumnFormula>
    </tableColumn>
    <tableColumn id="4" xr3:uid="{59FECD1F-9FDC-43CA-A744-CFC4B6372A0A}" name="HPRD" dataDxfId="8">
      <calculatedColumnFormula>Table30[[#This Row],[State Total]]/C6</calculatedColumnFormula>
    </tableColum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11C2622-9CCC-48CE-821F-F51D1E505E95}" name="Table32" displayName="Table32" ref="F18:G29" totalsRowShown="0" headerRowDxfId="7" dataDxfId="6">
  <autoFilter ref="F18:G29" xr:uid="{611C2622-9CCC-48CE-821F-F51D1E505E95}"/>
  <tableColumns count="2">
    <tableColumn id="1" xr3:uid="{AD214111-7A4C-4C91-9E95-37D8C1B3DAE7}" name="Contract Hours" dataDxfId="5"/>
    <tableColumn id="2" xr3:uid="{C83DFDBA-9027-4E10-96A9-5BAFC796767D}" name="State Total" dataDxfId="4"/>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3106FE6-CCEA-42AA-9F14-64FFC94AC8E0}" name="Table3036" displayName="Table3036" ref="F33:G37" totalsRowShown="0" headerRowDxfId="3" dataDxfId="2">
  <autoFilter ref="F33:G37" xr:uid="{03106FE6-CCEA-42AA-9F14-64FFC94AC8E0}"/>
  <tableColumns count="2">
    <tableColumn id="1" xr3:uid="{175A2CC1-8D4F-4462-AB4F-C1E2392DCA19}" name="Staffing Category" dataDxfId="1"/>
    <tableColumn id="4" xr3:uid="{5629E345-4C3E-45BD-84A7-A11A6B77424F}"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2A5CF55E-C8AB-46AF-8527-CEFB5615391D}">
  <we:reference id="wa104104476" version="1.3.0.0" store="en-US" storeType="OMEX"/>
  <we:alternateReferences/>
  <we:properties>
    <we:property name="layout-element-title" value="&quot;State Staff HPRD (Q1 2021)&quot;"/>
    <we:property name="shape" value="&quot;clock&quot;"/>
    <we:property name="sku" value="&quot;peoplebar-giant&quot;"/>
    <we:property name="theme" value="&quot;giant-roseblue&quot;"/>
  </we:properties>
  <we:bindings>
    <we:binding id="dataVizBinding" type="matrix" appref="{A6DDE8EF-38AE-4F9B-B97D-BA0FCED26231}"/>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1F9C-D1C0-43E1-9226-66C9FC896607}">
  <sheetPr>
    <outlinePr summaryRight="0"/>
  </sheetPr>
  <dimension ref="A1:AQ224"/>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5" outlineLevelCol="1" x14ac:dyDescent="0.2"/>
  <cols>
    <col min="1" max="1" width="7.6640625" bestFit="1" customWidth="1"/>
    <col min="2" max="2" width="30.6640625" customWidth="1"/>
    <col min="3" max="4" width="16.6640625" customWidth="1"/>
    <col min="5" max="5" width="13" customWidth="1"/>
    <col min="6" max="6" width="15.6640625" customWidth="1"/>
    <col min="7" max="7" width="15.6640625" style="1" customWidth="1"/>
    <col min="8" max="8" width="15.6640625" customWidth="1"/>
    <col min="9" max="9" width="15.6640625" style="1" customWidth="1"/>
    <col min="10" max="10" width="15.6640625" style="1" customWidth="1" collapsed="1"/>
    <col min="11" max="11" width="23.1640625" style="1" hidden="1" customWidth="1" outlineLevel="1"/>
    <col min="12" max="12" width="25.1640625" hidden="1" customWidth="1" outlineLevel="1"/>
    <col min="13" max="13" width="12.6640625" style="1" hidden="1" customWidth="1" outlineLevel="1"/>
    <col min="14" max="14" width="16.33203125" style="1" hidden="1" customWidth="1" outlineLevel="1"/>
    <col min="15" max="15" width="15.1640625" style="1" hidden="1" customWidth="1" outlineLevel="1"/>
    <col min="16" max="16" width="15.83203125" hidden="1" customWidth="1" outlineLevel="1"/>
    <col min="17" max="17" width="12.6640625" hidden="1" customWidth="1" outlineLevel="1"/>
    <col min="18" max="18" width="13.1640625" hidden="1" customWidth="1" outlineLevel="1"/>
    <col min="19" max="19" width="16.5" style="1" hidden="1" customWidth="1" outlineLevel="1"/>
    <col min="20" max="20" width="12.6640625" hidden="1" customWidth="1" outlineLevel="1"/>
    <col min="21" max="21" width="13.33203125" hidden="1" customWidth="1" outlineLevel="1"/>
    <col min="22" max="22" width="13.1640625" hidden="1" customWidth="1" outlineLevel="1"/>
    <col min="23" max="23" width="15.6640625" style="1" customWidth="1" collapsed="1"/>
    <col min="24" max="31" width="15.6640625" hidden="1" customWidth="1" outlineLevel="1"/>
    <col min="32" max="32" width="15.6640625" customWidth="1"/>
    <col min="33" max="33" width="15.6640625" style="1" customWidth="1"/>
    <col min="34" max="34" width="11.5" customWidth="1"/>
    <col min="35" max="35" width="8.6640625" customWidth="1"/>
    <col min="36" max="36" width="15.83203125" customWidth="1"/>
    <col min="37" max="37" width="8.6640625" customWidth="1"/>
    <col min="38" max="38" width="29.5" customWidth="1"/>
    <col min="41" max="41" width="31.33203125" customWidth="1"/>
    <col min="42" max="42" width="17.1640625" customWidth="1"/>
    <col min="43" max="43" width="17.1640625" style="1" customWidth="1"/>
    <col min="44" max="44" width="30.5" customWidth="1"/>
    <col min="46" max="46" width="18.6640625" customWidth="1"/>
    <col min="47" max="47" width="26.6640625" customWidth="1"/>
    <col min="48" max="49" width="26.1640625" customWidth="1"/>
    <col min="50" max="50" width="24.1640625" bestFit="1" customWidth="1"/>
    <col min="51" max="51" width="22.6640625" customWidth="1"/>
    <col min="53" max="53" width="23.33203125" bestFit="1" customWidth="1"/>
    <col min="54" max="54" width="22.6640625" customWidth="1"/>
    <col min="55" max="55" width="24.1640625" customWidth="1"/>
    <col min="56" max="56" width="26.1640625" bestFit="1" customWidth="1"/>
    <col min="60" max="60" width="24.33203125" customWidth="1"/>
    <col min="61" max="61" width="26.83203125" customWidth="1"/>
    <col min="62" max="62" width="23.5" customWidth="1"/>
    <col min="63" max="63" width="25.5" customWidth="1"/>
  </cols>
  <sheetData>
    <row r="1" spans="1:43" s="5" customFormat="1" ht="150" customHeight="1" x14ac:dyDescent="0.2">
      <c r="A1" s="5" t="s">
        <v>635</v>
      </c>
      <c r="B1" s="5" t="s">
        <v>637</v>
      </c>
      <c r="C1" s="5" t="s">
        <v>653</v>
      </c>
      <c r="D1" s="5" t="s">
        <v>638</v>
      </c>
      <c r="E1" s="5" t="s">
        <v>639</v>
      </c>
      <c r="F1" s="5" t="s">
        <v>662</v>
      </c>
      <c r="G1" s="5" t="s">
        <v>784</v>
      </c>
      <c r="H1" s="5" t="s">
        <v>785</v>
      </c>
      <c r="I1" s="5" t="s">
        <v>786</v>
      </c>
      <c r="J1" s="5" t="s">
        <v>654</v>
      </c>
      <c r="K1" s="5" t="s">
        <v>752</v>
      </c>
      <c r="L1" s="5" t="s">
        <v>725</v>
      </c>
      <c r="M1" s="5" t="s">
        <v>722</v>
      </c>
      <c r="N1" s="5" t="s">
        <v>643</v>
      </c>
      <c r="O1" s="5" t="s">
        <v>644</v>
      </c>
      <c r="P1" s="5" t="s">
        <v>726</v>
      </c>
      <c r="Q1" s="5" t="s">
        <v>723</v>
      </c>
      <c r="R1" s="5" t="s">
        <v>657</v>
      </c>
      <c r="S1" s="5" t="s">
        <v>724</v>
      </c>
      <c r="T1" s="5" t="s">
        <v>642</v>
      </c>
      <c r="U1" s="5" t="s">
        <v>718</v>
      </c>
      <c r="V1" s="5" t="s">
        <v>658</v>
      </c>
      <c r="W1" s="5" t="s">
        <v>661</v>
      </c>
      <c r="X1" s="5" t="s">
        <v>645</v>
      </c>
      <c r="Y1" s="5" t="s">
        <v>678</v>
      </c>
      <c r="Z1" s="5" t="s">
        <v>676</v>
      </c>
      <c r="AA1" s="5" t="s">
        <v>646</v>
      </c>
      <c r="AB1" s="5" t="s">
        <v>677</v>
      </c>
      <c r="AC1" s="5" t="s">
        <v>647</v>
      </c>
      <c r="AD1" s="5" t="s">
        <v>719</v>
      </c>
      <c r="AE1" s="5" t="s">
        <v>679</v>
      </c>
      <c r="AF1" s="5" t="s">
        <v>636</v>
      </c>
      <c r="AG1" s="5" t="s">
        <v>680</v>
      </c>
    </row>
    <row r="2" spans="1:43" x14ac:dyDescent="0.2">
      <c r="A2" t="s">
        <v>221</v>
      </c>
      <c r="B2" t="s">
        <v>222</v>
      </c>
      <c r="C2" t="s">
        <v>443</v>
      </c>
      <c r="D2" t="s">
        <v>570</v>
      </c>
      <c r="E2" s="3">
        <v>71.411111111111111</v>
      </c>
      <c r="F2" s="3">
        <f>Table3[[#This Row],[Total Hours Nurse Staffing]]/Table3[[#This Row],[MDS Census]]</f>
        <v>4.6729033763808925</v>
      </c>
      <c r="G2" s="3">
        <f>Table3[[#This Row],[Total Direct Care Staff Hours]]/Table3[[#This Row],[MDS Census]]</f>
        <v>4.1325268398941963</v>
      </c>
      <c r="H2" s="3">
        <f>Table3[[#This Row],[Total RN Hours (w/ Admin, DON)]]/Table3[[#This Row],[MDS Census]]</f>
        <v>0.93986307764120114</v>
      </c>
      <c r="I2" s="3">
        <f>Table3[[#This Row],[RN Hours (excl. Admin, DON)]]/Table3[[#This Row],[MDS Census]]</f>
        <v>0.39948654115450444</v>
      </c>
      <c r="J2" s="3">
        <f t="shared" ref="J2:J54" si="0">SUM(L2,P2,S2)</f>
        <v>333.69722222222219</v>
      </c>
      <c r="K2" s="3">
        <f>SUM(Table3[[#This Row],[RN Hours (excl. Admin, DON)]], Table3[[#This Row],[LPN Hours (excl. Admin)]], Table3[[#This Row],[CNA Hours]], Table3[[#This Row],[NA TR Hours]], Table3[[#This Row],[Med Aide/Tech Hours]])</f>
        <v>295.10833333333335</v>
      </c>
      <c r="L2" s="3">
        <f>SUM(Table3[[#This Row],[RN Hours (excl. Admin, DON)]:[RN DON Hours]])</f>
        <v>67.11666666666666</v>
      </c>
      <c r="M2" s="3">
        <v>28.527777777777779</v>
      </c>
      <c r="N2" s="3">
        <v>32.988888888888887</v>
      </c>
      <c r="O2" s="3">
        <v>5.6</v>
      </c>
      <c r="P2" s="3">
        <f>SUM(Table3[[#This Row],[LPN Hours (excl. Admin)]:[LPN Admin Hours]])</f>
        <v>69.674999999999997</v>
      </c>
      <c r="Q2" s="3">
        <v>69.674999999999997</v>
      </c>
      <c r="R2" s="3">
        <v>0</v>
      </c>
      <c r="S2" s="3">
        <f>SUM(Table3[[#This Row],[CNA Hours]], Table3[[#This Row],[NA TR Hours]], Table3[[#This Row],[Med Aide/Tech Hours]])</f>
        <v>196.90555555555557</v>
      </c>
      <c r="T2" s="3">
        <v>196.90555555555557</v>
      </c>
      <c r="U2" s="3">
        <v>0</v>
      </c>
      <c r="V2" s="3">
        <v>0</v>
      </c>
      <c r="W2" s="3">
        <f>SUM(Table3[[#This Row],[RN Hours Contract]:[Med Aide Hours Contract]])</f>
        <v>0</v>
      </c>
      <c r="X2" s="3">
        <v>0</v>
      </c>
      <c r="Y2" s="3">
        <v>0</v>
      </c>
      <c r="Z2" s="3">
        <v>0</v>
      </c>
      <c r="AA2" s="3">
        <v>0</v>
      </c>
      <c r="AB2" s="3">
        <v>0</v>
      </c>
      <c r="AC2" s="3">
        <v>0</v>
      </c>
      <c r="AD2" s="3">
        <v>0</v>
      </c>
      <c r="AE2" s="3">
        <v>0</v>
      </c>
      <c r="AF2" t="s">
        <v>0</v>
      </c>
      <c r="AG2" s="13">
        <v>4</v>
      </c>
      <c r="AQ2"/>
    </row>
    <row r="3" spans="1:43" x14ac:dyDescent="0.2">
      <c r="A3" t="s">
        <v>221</v>
      </c>
      <c r="B3" t="s">
        <v>223</v>
      </c>
      <c r="C3" t="s">
        <v>444</v>
      </c>
      <c r="D3" t="s">
        <v>571</v>
      </c>
      <c r="E3" s="3">
        <v>36.888888888888886</v>
      </c>
      <c r="F3" s="3">
        <f>Table3[[#This Row],[Total Hours Nurse Staffing]]/Table3[[#This Row],[MDS Census]]</f>
        <v>5.4026536144578312</v>
      </c>
      <c r="G3" s="3">
        <f>Table3[[#This Row],[Total Direct Care Staff Hours]]/Table3[[#This Row],[MDS Census]]</f>
        <v>4.7970783132530119</v>
      </c>
      <c r="H3" s="3">
        <f>Table3[[#This Row],[Total RN Hours (w/ Admin, DON)]]/Table3[[#This Row],[MDS Census]]</f>
        <v>1.0487981927710843</v>
      </c>
      <c r="I3" s="3">
        <f>Table3[[#This Row],[RN Hours (excl. Admin, DON)]]/Table3[[#This Row],[MDS Census]]</f>
        <v>0.58954819277108439</v>
      </c>
      <c r="J3" s="3">
        <f t="shared" si="0"/>
        <v>199.29788888888888</v>
      </c>
      <c r="K3" s="3">
        <f>SUM(Table3[[#This Row],[RN Hours (excl. Admin, DON)]], Table3[[#This Row],[LPN Hours (excl. Admin)]], Table3[[#This Row],[CNA Hours]], Table3[[#This Row],[NA TR Hours]], Table3[[#This Row],[Med Aide/Tech Hours]])</f>
        <v>176.95888888888888</v>
      </c>
      <c r="L3" s="3">
        <f>SUM(Table3[[#This Row],[RN Hours (excl. Admin, DON)]:[RN DON Hours]])</f>
        <v>38.688999999999993</v>
      </c>
      <c r="M3" s="3">
        <v>21.747777777777777</v>
      </c>
      <c r="N3" s="3">
        <v>11.874555555555556</v>
      </c>
      <c r="O3" s="3">
        <v>5.0666666666666664</v>
      </c>
      <c r="P3" s="3">
        <f>SUM(Table3[[#This Row],[LPN Hours (excl. Admin)]:[LPN Admin Hours]])</f>
        <v>31.183333333333334</v>
      </c>
      <c r="Q3" s="3">
        <v>25.785555555555554</v>
      </c>
      <c r="R3" s="3">
        <v>5.3977777777777796</v>
      </c>
      <c r="S3" s="3">
        <f>SUM(Table3[[#This Row],[CNA Hours]], Table3[[#This Row],[NA TR Hours]], Table3[[#This Row],[Med Aide/Tech Hours]])</f>
        <v>129.42555555555555</v>
      </c>
      <c r="T3" s="3">
        <v>121.28888888888889</v>
      </c>
      <c r="U3" s="3">
        <v>8.1366666666666667</v>
      </c>
      <c r="V3" s="3">
        <v>0</v>
      </c>
      <c r="W3" s="3">
        <f>SUM(Table3[[#This Row],[RN Hours Contract]:[Med Aide Hours Contract]])</f>
        <v>0</v>
      </c>
      <c r="X3" s="3">
        <v>0</v>
      </c>
      <c r="Y3" s="3">
        <v>0</v>
      </c>
      <c r="Z3" s="3">
        <v>0</v>
      </c>
      <c r="AA3" s="3">
        <v>0</v>
      </c>
      <c r="AB3" s="3">
        <v>0</v>
      </c>
      <c r="AC3" s="3">
        <v>0</v>
      </c>
      <c r="AD3" s="3">
        <v>0</v>
      </c>
      <c r="AE3" s="3">
        <v>0</v>
      </c>
      <c r="AF3" t="s">
        <v>1</v>
      </c>
      <c r="AG3" s="13">
        <v>4</v>
      </c>
      <c r="AQ3"/>
    </row>
    <row r="4" spans="1:43" x14ac:dyDescent="0.2">
      <c r="A4" t="s">
        <v>221</v>
      </c>
      <c r="B4" t="s">
        <v>224</v>
      </c>
      <c r="C4" t="s">
        <v>445</v>
      </c>
      <c r="D4" t="s">
        <v>572</v>
      </c>
      <c r="E4" s="3">
        <v>68.099999999999994</v>
      </c>
      <c r="F4" s="3">
        <f>Table3[[#This Row],[Total Hours Nurse Staffing]]/Table3[[#This Row],[MDS Census]]</f>
        <v>4.1579083047805518</v>
      </c>
      <c r="G4" s="3">
        <f>Table3[[#This Row],[Total Direct Care Staff Hours]]/Table3[[#This Row],[MDS Census]]</f>
        <v>4.0247707619513795</v>
      </c>
      <c r="H4" s="3">
        <f>Table3[[#This Row],[Total RN Hours (w/ Admin, DON)]]/Table3[[#This Row],[MDS Census]]</f>
        <v>0.90925599608418994</v>
      </c>
      <c r="I4" s="3">
        <f>Table3[[#This Row],[RN Hours (excl. Admin, DON)]]/Table3[[#This Row],[MDS Census]]</f>
        <v>0.77611845325501727</v>
      </c>
      <c r="J4" s="3">
        <f t="shared" si="0"/>
        <v>283.15355555555556</v>
      </c>
      <c r="K4" s="3">
        <f>SUM(Table3[[#This Row],[RN Hours (excl. Admin, DON)]], Table3[[#This Row],[LPN Hours (excl. Admin)]], Table3[[#This Row],[CNA Hours]], Table3[[#This Row],[NA TR Hours]], Table3[[#This Row],[Med Aide/Tech Hours]])</f>
        <v>274.08688888888889</v>
      </c>
      <c r="L4" s="3">
        <f>SUM(Table3[[#This Row],[RN Hours (excl. Admin, DON)]:[RN DON Hours]])</f>
        <v>61.920333333333332</v>
      </c>
      <c r="M4" s="3">
        <v>52.853666666666669</v>
      </c>
      <c r="N4" s="3">
        <v>0</v>
      </c>
      <c r="O4" s="3">
        <v>9.0666666666666664</v>
      </c>
      <c r="P4" s="3">
        <f>SUM(Table3[[#This Row],[LPN Hours (excl. Admin)]:[LPN Admin Hours]])</f>
        <v>60.987000000000002</v>
      </c>
      <c r="Q4" s="3">
        <v>60.987000000000002</v>
      </c>
      <c r="R4" s="3">
        <v>0</v>
      </c>
      <c r="S4" s="3">
        <f>SUM(Table3[[#This Row],[CNA Hours]], Table3[[#This Row],[NA TR Hours]], Table3[[#This Row],[Med Aide/Tech Hours]])</f>
        <v>160.24622222222223</v>
      </c>
      <c r="T4" s="3">
        <v>160.24622222222223</v>
      </c>
      <c r="U4" s="3">
        <v>0</v>
      </c>
      <c r="V4" s="3">
        <v>0</v>
      </c>
      <c r="W4" s="3">
        <f>SUM(Table3[[#This Row],[RN Hours Contract]:[Med Aide Hours Contract]])</f>
        <v>0</v>
      </c>
      <c r="X4" s="3">
        <v>0</v>
      </c>
      <c r="Y4" s="3">
        <v>0</v>
      </c>
      <c r="Z4" s="3">
        <v>0</v>
      </c>
      <c r="AA4" s="3">
        <v>0</v>
      </c>
      <c r="AB4" s="3">
        <v>0</v>
      </c>
      <c r="AC4" s="3">
        <v>0</v>
      </c>
      <c r="AD4" s="3">
        <v>0</v>
      </c>
      <c r="AE4" s="3">
        <v>0</v>
      </c>
      <c r="AF4" t="s">
        <v>2</v>
      </c>
      <c r="AG4" s="13">
        <v>4</v>
      </c>
      <c r="AQ4"/>
    </row>
    <row r="5" spans="1:43" x14ac:dyDescent="0.2">
      <c r="A5" t="s">
        <v>221</v>
      </c>
      <c r="B5" t="s">
        <v>225</v>
      </c>
      <c r="C5" t="s">
        <v>446</v>
      </c>
      <c r="D5" t="s">
        <v>572</v>
      </c>
      <c r="E5" s="3">
        <v>75.62222222222222</v>
      </c>
      <c r="F5" s="3">
        <f>Table3[[#This Row],[Total Hours Nurse Staffing]]/Table3[[#This Row],[MDS Census]]</f>
        <v>3.9030943285336468</v>
      </c>
      <c r="G5" s="3">
        <f>Table3[[#This Row],[Total Direct Care Staff Hours]]/Table3[[#This Row],[MDS Census]]</f>
        <v>3.7502057008521894</v>
      </c>
      <c r="H5" s="3">
        <f>Table3[[#This Row],[Total RN Hours (w/ Admin, DON)]]/Table3[[#This Row],[MDS Census]]</f>
        <v>0.30386570672935648</v>
      </c>
      <c r="I5" s="3">
        <f>Table3[[#This Row],[RN Hours (excl. Admin, DON)]]/Table3[[#This Row],[MDS Census]]</f>
        <v>0.22742139288862767</v>
      </c>
      <c r="J5" s="3">
        <f t="shared" si="0"/>
        <v>295.16066666666666</v>
      </c>
      <c r="K5" s="3">
        <f>SUM(Table3[[#This Row],[RN Hours (excl. Admin, DON)]], Table3[[#This Row],[LPN Hours (excl. Admin)]], Table3[[#This Row],[CNA Hours]], Table3[[#This Row],[NA TR Hours]], Table3[[#This Row],[Med Aide/Tech Hours]])</f>
        <v>283.59888888888889</v>
      </c>
      <c r="L5" s="3">
        <f>SUM(Table3[[#This Row],[RN Hours (excl. Admin, DON)]:[RN DON Hours]])</f>
        <v>22.979000000000003</v>
      </c>
      <c r="M5" s="3">
        <v>17.19811111111111</v>
      </c>
      <c r="N5" s="3">
        <v>0</v>
      </c>
      <c r="O5" s="3">
        <v>5.7808888888888914</v>
      </c>
      <c r="P5" s="3">
        <f>SUM(Table3[[#This Row],[LPN Hours (excl. Admin)]:[LPN Admin Hours]])</f>
        <v>86.222333333333339</v>
      </c>
      <c r="Q5" s="3">
        <v>80.441444444444443</v>
      </c>
      <c r="R5" s="3">
        <v>5.7808888888888914</v>
      </c>
      <c r="S5" s="3">
        <f>SUM(Table3[[#This Row],[CNA Hours]], Table3[[#This Row],[NA TR Hours]], Table3[[#This Row],[Med Aide/Tech Hours]])</f>
        <v>185.95933333333335</v>
      </c>
      <c r="T5" s="3">
        <v>185.95933333333335</v>
      </c>
      <c r="U5" s="3">
        <v>0</v>
      </c>
      <c r="V5" s="3">
        <v>0</v>
      </c>
      <c r="W5" s="3">
        <f>SUM(Table3[[#This Row],[RN Hours Contract]:[Med Aide Hours Contract]])</f>
        <v>0</v>
      </c>
      <c r="X5" s="3">
        <v>0</v>
      </c>
      <c r="Y5" s="3">
        <v>0</v>
      </c>
      <c r="Z5" s="3">
        <v>0</v>
      </c>
      <c r="AA5" s="3">
        <v>0</v>
      </c>
      <c r="AB5" s="3">
        <v>0</v>
      </c>
      <c r="AC5" s="3">
        <v>0</v>
      </c>
      <c r="AD5" s="3">
        <v>0</v>
      </c>
      <c r="AE5" s="3">
        <v>0</v>
      </c>
      <c r="AF5" t="s">
        <v>3</v>
      </c>
      <c r="AG5" s="13">
        <v>4</v>
      </c>
      <c r="AQ5"/>
    </row>
    <row r="6" spans="1:43" x14ac:dyDescent="0.2">
      <c r="A6" t="s">
        <v>221</v>
      </c>
      <c r="B6" t="s">
        <v>226</v>
      </c>
      <c r="C6" t="s">
        <v>447</v>
      </c>
      <c r="D6" t="s">
        <v>573</v>
      </c>
      <c r="E6" s="3">
        <v>108.97777777777777</v>
      </c>
      <c r="F6" s="3">
        <f>Table3[[#This Row],[Total Hours Nurse Staffing]]/Table3[[#This Row],[MDS Census]]</f>
        <v>3.5431535481239806</v>
      </c>
      <c r="G6" s="3">
        <f>Table3[[#This Row],[Total Direct Care Staff Hours]]/Table3[[#This Row],[MDS Census]]</f>
        <v>3.0521319331158239</v>
      </c>
      <c r="H6" s="3">
        <f>Table3[[#This Row],[Total RN Hours (w/ Admin, DON)]]/Table3[[#This Row],[MDS Census]]</f>
        <v>0.53469310766721034</v>
      </c>
      <c r="I6" s="3">
        <f>Table3[[#This Row],[RN Hours (excl. Admin, DON)]]/Table3[[#This Row],[MDS Census]]</f>
        <v>0.17743372756933115</v>
      </c>
      <c r="J6" s="3">
        <f t="shared" si="0"/>
        <v>386.125</v>
      </c>
      <c r="K6" s="3">
        <f>SUM(Table3[[#This Row],[RN Hours (excl. Admin, DON)]], Table3[[#This Row],[LPN Hours (excl. Admin)]], Table3[[#This Row],[CNA Hours]], Table3[[#This Row],[NA TR Hours]], Table3[[#This Row],[Med Aide/Tech Hours]])</f>
        <v>332.61455555555557</v>
      </c>
      <c r="L6" s="3">
        <f>SUM(Table3[[#This Row],[RN Hours (excl. Admin, DON)]:[RN DON Hours]])</f>
        <v>58.269666666666659</v>
      </c>
      <c r="M6" s="3">
        <v>19.336333333333332</v>
      </c>
      <c r="N6" s="3">
        <v>32.266666666666666</v>
      </c>
      <c r="O6" s="3">
        <v>6.666666666666667</v>
      </c>
      <c r="P6" s="3">
        <f>SUM(Table3[[#This Row],[LPN Hours (excl. Admin)]:[LPN Admin Hours]])</f>
        <v>80.704666666666654</v>
      </c>
      <c r="Q6" s="3">
        <v>66.127555555555546</v>
      </c>
      <c r="R6" s="3">
        <v>14.577111111111112</v>
      </c>
      <c r="S6" s="3">
        <f>SUM(Table3[[#This Row],[CNA Hours]], Table3[[#This Row],[NA TR Hours]], Table3[[#This Row],[Med Aide/Tech Hours]])</f>
        <v>247.15066666666667</v>
      </c>
      <c r="T6" s="3">
        <v>241.40033333333332</v>
      </c>
      <c r="U6" s="3">
        <v>5.7503333333333329</v>
      </c>
      <c r="V6" s="3">
        <v>0</v>
      </c>
      <c r="W6" s="3">
        <f>SUM(Table3[[#This Row],[RN Hours Contract]:[Med Aide Hours Contract]])</f>
        <v>0</v>
      </c>
      <c r="X6" s="3">
        <v>0</v>
      </c>
      <c r="Y6" s="3">
        <v>0</v>
      </c>
      <c r="Z6" s="3">
        <v>0</v>
      </c>
      <c r="AA6" s="3">
        <v>0</v>
      </c>
      <c r="AB6" s="3">
        <v>0</v>
      </c>
      <c r="AC6" s="3">
        <v>0</v>
      </c>
      <c r="AD6" s="3">
        <v>0</v>
      </c>
      <c r="AE6" s="3">
        <v>0</v>
      </c>
      <c r="AF6" t="s">
        <v>4</v>
      </c>
      <c r="AG6" s="13">
        <v>4</v>
      </c>
      <c r="AQ6"/>
    </row>
    <row r="7" spans="1:43" x14ac:dyDescent="0.2">
      <c r="A7" t="s">
        <v>221</v>
      </c>
      <c r="B7" t="s">
        <v>227</v>
      </c>
      <c r="C7" t="s">
        <v>448</v>
      </c>
      <c r="D7" t="s">
        <v>574</v>
      </c>
      <c r="E7" s="3">
        <v>78.411111111111111</v>
      </c>
      <c r="F7" s="3">
        <f>Table3[[#This Row],[Total Hours Nurse Staffing]]/Table3[[#This Row],[MDS Census]]</f>
        <v>3.4415091398611311</v>
      </c>
      <c r="G7" s="3">
        <f>Table3[[#This Row],[Total Direct Care Staff Hours]]/Table3[[#This Row],[MDS Census]]</f>
        <v>3.1909791696188186</v>
      </c>
      <c r="H7" s="3">
        <f>Table3[[#This Row],[Total RN Hours (w/ Admin, DON)]]/Table3[[#This Row],[MDS Census]]</f>
        <v>0.53543715459827124</v>
      </c>
      <c r="I7" s="3">
        <f>Table3[[#This Row],[RN Hours (excl. Admin, DON)]]/Table3[[#This Row],[MDS Census]]</f>
        <v>0.33486750743942184</v>
      </c>
      <c r="J7" s="3">
        <f t="shared" si="0"/>
        <v>269.85255555555557</v>
      </c>
      <c r="K7" s="3">
        <f>SUM(Table3[[#This Row],[RN Hours (excl. Admin, DON)]], Table3[[#This Row],[LPN Hours (excl. Admin)]], Table3[[#This Row],[CNA Hours]], Table3[[#This Row],[NA TR Hours]], Table3[[#This Row],[Med Aide/Tech Hours]])</f>
        <v>250.20822222222225</v>
      </c>
      <c r="L7" s="3">
        <f>SUM(Table3[[#This Row],[RN Hours (excl. Admin, DON)]:[RN DON Hours]])</f>
        <v>41.984222222222222</v>
      </c>
      <c r="M7" s="3">
        <v>26.257333333333332</v>
      </c>
      <c r="N7" s="3">
        <v>10.86022222222222</v>
      </c>
      <c r="O7" s="3">
        <v>4.8666666666666663</v>
      </c>
      <c r="P7" s="3">
        <f>SUM(Table3[[#This Row],[LPN Hours (excl. Admin)]:[LPN Admin Hours]])</f>
        <v>72.501777777777775</v>
      </c>
      <c r="Q7" s="3">
        <v>68.584333333333333</v>
      </c>
      <c r="R7" s="3">
        <v>3.9174444444444445</v>
      </c>
      <c r="S7" s="3">
        <f>SUM(Table3[[#This Row],[CNA Hours]], Table3[[#This Row],[NA TR Hours]], Table3[[#This Row],[Med Aide/Tech Hours]])</f>
        <v>155.36655555555558</v>
      </c>
      <c r="T7" s="3">
        <v>153.8438888888889</v>
      </c>
      <c r="U7" s="3">
        <v>1.5226666666666668</v>
      </c>
      <c r="V7" s="3">
        <v>0</v>
      </c>
      <c r="W7" s="3">
        <f>SUM(Table3[[#This Row],[RN Hours Contract]:[Med Aide Hours Contract]])</f>
        <v>5.6257777777777767</v>
      </c>
      <c r="X7" s="3">
        <v>0</v>
      </c>
      <c r="Y7" s="3">
        <v>0</v>
      </c>
      <c r="Z7" s="3">
        <v>0</v>
      </c>
      <c r="AA7" s="3">
        <v>8.8888888888888892E-2</v>
      </c>
      <c r="AB7" s="3">
        <v>0</v>
      </c>
      <c r="AC7" s="3">
        <v>5.5368888888888881</v>
      </c>
      <c r="AD7" s="3">
        <v>0</v>
      </c>
      <c r="AE7" s="3">
        <v>0</v>
      </c>
      <c r="AF7" t="s">
        <v>5</v>
      </c>
      <c r="AG7" s="13">
        <v>4</v>
      </c>
      <c r="AQ7"/>
    </row>
    <row r="8" spans="1:43" x14ac:dyDescent="0.2">
      <c r="A8" t="s">
        <v>221</v>
      </c>
      <c r="B8" t="s">
        <v>228</v>
      </c>
      <c r="C8" t="s">
        <v>449</v>
      </c>
      <c r="D8" t="s">
        <v>575</v>
      </c>
      <c r="E8" s="3">
        <v>97.8</v>
      </c>
      <c r="F8" s="3">
        <f>Table3[[#This Row],[Total Hours Nurse Staffing]]/Table3[[#This Row],[MDS Census]]</f>
        <v>4.5838161781413316</v>
      </c>
      <c r="G8" s="3">
        <f>Table3[[#This Row],[Total Direct Care Staff Hours]]/Table3[[#This Row],[MDS Census]]</f>
        <v>4.4210690752101796</v>
      </c>
      <c r="H8" s="3">
        <f>Table3[[#This Row],[Total RN Hours (w/ Admin, DON)]]/Table3[[#This Row],[MDS Census]]</f>
        <v>1.1978527607361962</v>
      </c>
      <c r="I8" s="3">
        <f>Table3[[#This Row],[RN Hours (excl. Admin, DON)]]/Table3[[#This Row],[MDS Census]]</f>
        <v>1.0351056578050444</v>
      </c>
      <c r="J8" s="3">
        <f t="shared" si="0"/>
        <v>448.29722222222222</v>
      </c>
      <c r="K8" s="3">
        <f>SUM(Table3[[#This Row],[RN Hours (excl. Admin, DON)]], Table3[[#This Row],[LPN Hours (excl. Admin)]], Table3[[#This Row],[CNA Hours]], Table3[[#This Row],[NA TR Hours]], Table3[[#This Row],[Med Aide/Tech Hours]])</f>
        <v>432.38055555555559</v>
      </c>
      <c r="L8" s="3">
        <f>SUM(Table3[[#This Row],[RN Hours (excl. Admin, DON)]:[RN DON Hours]])</f>
        <v>117.14999999999999</v>
      </c>
      <c r="M8" s="3">
        <v>101.23333333333333</v>
      </c>
      <c r="N8" s="3">
        <v>10.316666666666666</v>
      </c>
      <c r="O8" s="3">
        <v>5.6</v>
      </c>
      <c r="P8" s="3">
        <f>SUM(Table3[[#This Row],[LPN Hours (excl. Admin)]:[LPN Admin Hours]])</f>
        <v>88.030555555555551</v>
      </c>
      <c r="Q8" s="3">
        <v>88.030555555555551</v>
      </c>
      <c r="R8" s="3">
        <v>0</v>
      </c>
      <c r="S8" s="3">
        <f>SUM(Table3[[#This Row],[CNA Hours]], Table3[[#This Row],[NA TR Hours]], Table3[[#This Row],[Med Aide/Tech Hours]])</f>
        <v>243.11666666666667</v>
      </c>
      <c r="T8" s="3">
        <v>243.11666666666667</v>
      </c>
      <c r="U8" s="3">
        <v>0</v>
      </c>
      <c r="V8" s="3">
        <v>0</v>
      </c>
      <c r="W8" s="3">
        <f>SUM(Table3[[#This Row],[RN Hours Contract]:[Med Aide Hours Contract]])</f>
        <v>0</v>
      </c>
      <c r="X8" s="3">
        <v>0</v>
      </c>
      <c r="Y8" s="3">
        <v>0</v>
      </c>
      <c r="Z8" s="3">
        <v>0</v>
      </c>
      <c r="AA8" s="3">
        <v>0</v>
      </c>
      <c r="AB8" s="3">
        <v>0</v>
      </c>
      <c r="AC8" s="3">
        <v>0</v>
      </c>
      <c r="AD8" s="3">
        <v>0</v>
      </c>
      <c r="AE8" s="3">
        <v>0</v>
      </c>
      <c r="AF8" t="s">
        <v>6</v>
      </c>
      <c r="AG8" s="13">
        <v>4</v>
      </c>
      <c r="AQ8"/>
    </row>
    <row r="9" spans="1:43" x14ac:dyDescent="0.2">
      <c r="A9" t="s">
        <v>221</v>
      </c>
      <c r="B9" t="s">
        <v>229</v>
      </c>
      <c r="C9" t="s">
        <v>447</v>
      </c>
      <c r="D9" t="s">
        <v>573</v>
      </c>
      <c r="E9" s="3">
        <v>123.45555555555555</v>
      </c>
      <c r="F9" s="3">
        <f>Table3[[#This Row],[Total Hours Nurse Staffing]]/Table3[[#This Row],[MDS Census]]</f>
        <v>3.2554351543515438</v>
      </c>
      <c r="G9" s="3">
        <f>Table3[[#This Row],[Total Direct Care Staff Hours]]/Table3[[#This Row],[MDS Census]]</f>
        <v>3.1151138511385117</v>
      </c>
      <c r="H9" s="3">
        <f>Table3[[#This Row],[Total RN Hours (w/ Admin, DON)]]/Table3[[#This Row],[MDS Census]]</f>
        <v>0.3857852578525785</v>
      </c>
      <c r="I9" s="3">
        <f>Table3[[#This Row],[RN Hours (excl. Admin, DON)]]/Table3[[#This Row],[MDS Census]]</f>
        <v>0.29875348753487535</v>
      </c>
      <c r="J9" s="3">
        <f t="shared" si="0"/>
        <v>401.90155555555555</v>
      </c>
      <c r="K9" s="3">
        <f>SUM(Table3[[#This Row],[RN Hours (excl. Admin, DON)]], Table3[[#This Row],[LPN Hours (excl. Admin)]], Table3[[#This Row],[CNA Hours]], Table3[[#This Row],[NA TR Hours]], Table3[[#This Row],[Med Aide/Tech Hours]])</f>
        <v>384.57811111111113</v>
      </c>
      <c r="L9" s="3">
        <f>SUM(Table3[[#This Row],[RN Hours (excl. Admin, DON)]:[RN DON Hours]])</f>
        <v>47.627333333333326</v>
      </c>
      <c r="M9" s="3">
        <v>36.882777777777775</v>
      </c>
      <c r="N9" s="3">
        <v>5.4371111111111112</v>
      </c>
      <c r="O9" s="3">
        <v>5.3074444444444442</v>
      </c>
      <c r="P9" s="3">
        <f>SUM(Table3[[#This Row],[LPN Hours (excl. Admin)]:[LPN Admin Hours]])</f>
        <v>115.43744444444444</v>
      </c>
      <c r="Q9" s="3">
        <v>108.85855555555555</v>
      </c>
      <c r="R9" s="3">
        <v>6.578888888888887</v>
      </c>
      <c r="S9" s="3">
        <f>SUM(Table3[[#This Row],[CNA Hours]], Table3[[#This Row],[NA TR Hours]], Table3[[#This Row],[Med Aide/Tech Hours]])</f>
        <v>238.8367777777778</v>
      </c>
      <c r="T9" s="3">
        <v>238.8367777777778</v>
      </c>
      <c r="U9" s="3">
        <v>0</v>
      </c>
      <c r="V9" s="3">
        <v>0</v>
      </c>
      <c r="W9" s="3">
        <f>SUM(Table3[[#This Row],[RN Hours Contract]:[Med Aide Hours Contract]])</f>
        <v>0</v>
      </c>
      <c r="X9" s="3">
        <v>0</v>
      </c>
      <c r="Y9" s="3">
        <v>0</v>
      </c>
      <c r="Z9" s="3">
        <v>0</v>
      </c>
      <c r="AA9" s="3">
        <v>0</v>
      </c>
      <c r="AB9" s="3">
        <v>0</v>
      </c>
      <c r="AC9" s="3">
        <v>0</v>
      </c>
      <c r="AD9" s="3">
        <v>0</v>
      </c>
      <c r="AE9" s="3">
        <v>0</v>
      </c>
      <c r="AF9" t="s">
        <v>7</v>
      </c>
      <c r="AG9" s="13">
        <v>4</v>
      </c>
      <c r="AQ9"/>
    </row>
    <row r="10" spans="1:43" x14ac:dyDescent="0.2">
      <c r="A10" t="s">
        <v>221</v>
      </c>
      <c r="B10" t="s">
        <v>230</v>
      </c>
      <c r="C10" t="s">
        <v>450</v>
      </c>
      <c r="D10" t="s">
        <v>574</v>
      </c>
      <c r="E10" s="3">
        <v>102.37777777777778</v>
      </c>
      <c r="F10" s="3">
        <f>Table3[[#This Row],[Total Hours Nurse Staffing]]/Table3[[#This Row],[MDS Census]]</f>
        <v>3.8157716518341656</v>
      </c>
      <c r="G10" s="3">
        <f>Table3[[#This Row],[Total Direct Care Staff Hours]]/Table3[[#This Row],[MDS Census]]</f>
        <v>3.417304102452789</v>
      </c>
      <c r="H10" s="3">
        <f>Table3[[#This Row],[Total RN Hours (w/ Admin, DON)]]/Table3[[#This Row],[MDS Census]]</f>
        <v>0.31145756457564577</v>
      </c>
      <c r="I10" s="3">
        <f>Table3[[#This Row],[RN Hours (excl. Admin, DON)]]/Table3[[#This Row],[MDS Census]]</f>
        <v>0.11371499891469503</v>
      </c>
      <c r="J10" s="3">
        <f t="shared" si="0"/>
        <v>390.65022222222223</v>
      </c>
      <c r="K10" s="3">
        <f>SUM(Table3[[#This Row],[RN Hours (excl. Admin, DON)]], Table3[[#This Row],[LPN Hours (excl. Admin)]], Table3[[#This Row],[CNA Hours]], Table3[[#This Row],[NA TR Hours]], Table3[[#This Row],[Med Aide/Tech Hours]])</f>
        <v>349.85599999999999</v>
      </c>
      <c r="L10" s="3">
        <f>SUM(Table3[[#This Row],[RN Hours (excl. Admin, DON)]:[RN DON Hours]])</f>
        <v>31.886333333333333</v>
      </c>
      <c r="M10" s="3">
        <v>11.641888888888889</v>
      </c>
      <c r="N10" s="3">
        <v>13.666666666666666</v>
      </c>
      <c r="O10" s="3">
        <v>6.5777777777777775</v>
      </c>
      <c r="P10" s="3">
        <f>SUM(Table3[[#This Row],[LPN Hours (excl. Admin)]:[LPN Admin Hours]])</f>
        <v>110.38566666666667</v>
      </c>
      <c r="Q10" s="3">
        <v>89.835888888888888</v>
      </c>
      <c r="R10" s="3">
        <v>20.549777777777781</v>
      </c>
      <c r="S10" s="3">
        <f>SUM(Table3[[#This Row],[CNA Hours]], Table3[[#This Row],[NA TR Hours]], Table3[[#This Row],[Med Aide/Tech Hours]])</f>
        <v>248.37822222222223</v>
      </c>
      <c r="T10" s="3">
        <v>217.9998888888889</v>
      </c>
      <c r="U10" s="3">
        <v>30.37833333333333</v>
      </c>
      <c r="V10" s="3">
        <v>0</v>
      </c>
      <c r="W10" s="3">
        <f>SUM(Table3[[#This Row],[RN Hours Contract]:[Med Aide Hours Contract]])</f>
        <v>3.5555555555555554</v>
      </c>
      <c r="X10" s="3">
        <v>0.8</v>
      </c>
      <c r="Y10" s="3">
        <v>8.8888888888888892E-2</v>
      </c>
      <c r="Z10" s="3">
        <v>2.6666666666666665</v>
      </c>
      <c r="AA10" s="3">
        <v>0</v>
      </c>
      <c r="AB10" s="3">
        <v>0</v>
      </c>
      <c r="AC10" s="3">
        <v>0</v>
      </c>
      <c r="AD10" s="3">
        <v>0</v>
      </c>
      <c r="AE10" s="3">
        <v>0</v>
      </c>
      <c r="AF10" t="s">
        <v>8</v>
      </c>
      <c r="AG10" s="13">
        <v>4</v>
      </c>
      <c r="AQ10"/>
    </row>
    <row r="11" spans="1:43" x14ac:dyDescent="0.2">
      <c r="A11" t="s">
        <v>221</v>
      </c>
      <c r="B11" t="s">
        <v>231</v>
      </c>
      <c r="C11" t="s">
        <v>451</v>
      </c>
      <c r="D11" t="s">
        <v>576</v>
      </c>
      <c r="E11" s="3">
        <v>57.866666666666667</v>
      </c>
      <c r="F11" s="3">
        <f>Table3[[#This Row],[Total Hours Nurse Staffing]]/Table3[[#This Row],[MDS Census]]</f>
        <v>3.946309523809524</v>
      </c>
      <c r="G11" s="3">
        <f>Table3[[#This Row],[Total Direct Care Staff Hours]]/Table3[[#This Row],[MDS Census]]</f>
        <v>3.6315015360983107</v>
      </c>
      <c r="H11" s="3">
        <f>Table3[[#This Row],[Total RN Hours (w/ Admin, DON)]]/Table3[[#This Row],[MDS Census]]</f>
        <v>0.98500768049155152</v>
      </c>
      <c r="I11" s="3">
        <f>Table3[[#This Row],[RN Hours (excl. Admin, DON)]]/Table3[[#This Row],[MDS Census]]</f>
        <v>0.67019969278033797</v>
      </c>
      <c r="J11" s="3">
        <f t="shared" si="0"/>
        <v>228.35977777777779</v>
      </c>
      <c r="K11" s="3">
        <f>SUM(Table3[[#This Row],[RN Hours (excl. Admin, DON)]], Table3[[#This Row],[LPN Hours (excl. Admin)]], Table3[[#This Row],[CNA Hours]], Table3[[#This Row],[NA TR Hours]], Table3[[#This Row],[Med Aide/Tech Hours]])</f>
        <v>210.1428888888889</v>
      </c>
      <c r="L11" s="3">
        <f>SUM(Table3[[#This Row],[RN Hours (excl. Admin, DON)]:[RN DON Hours]])</f>
        <v>56.999111111111112</v>
      </c>
      <c r="M11" s="3">
        <v>38.782222222222224</v>
      </c>
      <c r="N11" s="3">
        <v>14.128</v>
      </c>
      <c r="O11" s="3">
        <v>4.0888888888888886</v>
      </c>
      <c r="P11" s="3">
        <f>SUM(Table3[[#This Row],[LPN Hours (excl. Admin)]:[LPN Admin Hours]])</f>
        <v>57.215222222222224</v>
      </c>
      <c r="Q11" s="3">
        <v>57.215222222222224</v>
      </c>
      <c r="R11" s="3">
        <v>0</v>
      </c>
      <c r="S11" s="3">
        <f>SUM(Table3[[#This Row],[CNA Hours]], Table3[[#This Row],[NA TR Hours]], Table3[[#This Row],[Med Aide/Tech Hours]])</f>
        <v>114.14544444444445</v>
      </c>
      <c r="T11" s="3">
        <v>114.14544444444445</v>
      </c>
      <c r="U11" s="3">
        <v>0</v>
      </c>
      <c r="V11" s="3">
        <v>0</v>
      </c>
      <c r="W11" s="3">
        <f>SUM(Table3[[#This Row],[RN Hours Contract]:[Med Aide Hours Contract]])</f>
        <v>19.698222222222228</v>
      </c>
      <c r="X11" s="3">
        <v>0</v>
      </c>
      <c r="Y11" s="3">
        <v>0</v>
      </c>
      <c r="Z11" s="3">
        <v>0</v>
      </c>
      <c r="AA11" s="3">
        <v>4.7663333333333346</v>
      </c>
      <c r="AB11" s="3">
        <v>0</v>
      </c>
      <c r="AC11" s="3">
        <v>14.931888888888892</v>
      </c>
      <c r="AD11" s="3">
        <v>0</v>
      </c>
      <c r="AE11" s="3">
        <v>0</v>
      </c>
      <c r="AF11" t="s">
        <v>9</v>
      </c>
      <c r="AG11" s="13">
        <v>4</v>
      </c>
      <c r="AQ11"/>
    </row>
    <row r="12" spans="1:43" x14ac:dyDescent="0.2">
      <c r="A12" t="s">
        <v>221</v>
      </c>
      <c r="B12" t="s">
        <v>232</v>
      </c>
      <c r="C12" t="s">
        <v>452</v>
      </c>
      <c r="D12" t="s">
        <v>577</v>
      </c>
      <c r="E12" s="3">
        <v>143.46666666666667</v>
      </c>
      <c r="F12" s="3">
        <f>Table3[[#This Row],[Total Hours Nurse Staffing]]/Table3[[#This Row],[MDS Census]]</f>
        <v>3.8463638475836435</v>
      </c>
      <c r="G12" s="3">
        <f>Table3[[#This Row],[Total Direct Care Staff Hours]]/Table3[[#This Row],[MDS Census]]</f>
        <v>3.5972932156133832</v>
      </c>
      <c r="H12" s="3">
        <f>Table3[[#This Row],[Total RN Hours (w/ Admin, DON)]]/Table3[[#This Row],[MDS Census]]</f>
        <v>0.74713444857496902</v>
      </c>
      <c r="I12" s="3">
        <f>Table3[[#This Row],[RN Hours (excl. Admin, DON)]]/Table3[[#This Row],[MDS Census]]</f>
        <v>0.49806381660470872</v>
      </c>
      <c r="J12" s="3">
        <f t="shared" si="0"/>
        <v>551.82500000000005</v>
      </c>
      <c r="K12" s="3">
        <f>SUM(Table3[[#This Row],[RN Hours (excl. Admin, DON)]], Table3[[#This Row],[LPN Hours (excl. Admin)]], Table3[[#This Row],[CNA Hours]], Table3[[#This Row],[NA TR Hours]], Table3[[#This Row],[Med Aide/Tech Hours]])</f>
        <v>516.0916666666667</v>
      </c>
      <c r="L12" s="3">
        <f>SUM(Table3[[#This Row],[RN Hours (excl. Admin, DON)]:[RN DON Hours]])</f>
        <v>107.18888888888888</v>
      </c>
      <c r="M12" s="3">
        <v>71.455555555555549</v>
      </c>
      <c r="N12" s="3">
        <v>30.4</v>
      </c>
      <c r="O12" s="3">
        <v>5.333333333333333</v>
      </c>
      <c r="P12" s="3">
        <f>SUM(Table3[[#This Row],[LPN Hours (excl. Admin)]:[LPN Admin Hours]])</f>
        <v>183.21666666666667</v>
      </c>
      <c r="Q12" s="3">
        <v>183.21666666666667</v>
      </c>
      <c r="R12" s="3">
        <v>0</v>
      </c>
      <c r="S12" s="3">
        <f>SUM(Table3[[#This Row],[CNA Hours]], Table3[[#This Row],[NA TR Hours]], Table3[[#This Row],[Med Aide/Tech Hours]])</f>
        <v>261.41944444444442</v>
      </c>
      <c r="T12" s="3">
        <v>261.41944444444442</v>
      </c>
      <c r="U12" s="3">
        <v>0</v>
      </c>
      <c r="V12" s="3">
        <v>0</v>
      </c>
      <c r="W12" s="3">
        <f>SUM(Table3[[#This Row],[RN Hours Contract]:[Med Aide Hours Contract]])</f>
        <v>0</v>
      </c>
      <c r="X12" s="3">
        <v>0</v>
      </c>
      <c r="Y12" s="3">
        <v>0</v>
      </c>
      <c r="Z12" s="3">
        <v>0</v>
      </c>
      <c r="AA12" s="3">
        <v>0</v>
      </c>
      <c r="AB12" s="3">
        <v>0</v>
      </c>
      <c r="AC12" s="3">
        <v>0</v>
      </c>
      <c r="AD12" s="3">
        <v>0</v>
      </c>
      <c r="AE12" s="3">
        <v>0</v>
      </c>
      <c r="AF12" t="s">
        <v>10</v>
      </c>
      <c r="AG12" s="13">
        <v>4</v>
      </c>
      <c r="AQ12"/>
    </row>
    <row r="13" spans="1:43" x14ac:dyDescent="0.2">
      <c r="A13" t="s">
        <v>221</v>
      </c>
      <c r="B13" t="s">
        <v>233</v>
      </c>
      <c r="C13" t="s">
        <v>453</v>
      </c>
      <c r="D13" t="s">
        <v>578</v>
      </c>
      <c r="E13" s="3">
        <v>89.066666666666663</v>
      </c>
      <c r="F13" s="3">
        <f>Table3[[#This Row],[Total Hours Nurse Staffing]]/Table3[[#This Row],[MDS Census]]</f>
        <v>3.6224600798403199</v>
      </c>
      <c r="G13" s="3">
        <f>Table3[[#This Row],[Total Direct Care Staff Hours]]/Table3[[#This Row],[MDS Census]]</f>
        <v>3.2671669161676653</v>
      </c>
      <c r="H13" s="3">
        <f>Table3[[#This Row],[Total RN Hours (w/ Admin, DON)]]/Table3[[#This Row],[MDS Census]]</f>
        <v>0.86875499001996004</v>
      </c>
      <c r="I13" s="3">
        <f>Table3[[#This Row],[RN Hours (excl. Admin, DON)]]/Table3[[#This Row],[MDS Census]]</f>
        <v>0.59002370259481041</v>
      </c>
      <c r="J13" s="3">
        <f t="shared" si="0"/>
        <v>322.64044444444448</v>
      </c>
      <c r="K13" s="3">
        <f>SUM(Table3[[#This Row],[RN Hours (excl. Admin, DON)]], Table3[[#This Row],[LPN Hours (excl. Admin)]], Table3[[#This Row],[CNA Hours]], Table3[[#This Row],[NA TR Hours]], Table3[[#This Row],[Med Aide/Tech Hours]])</f>
        <v>290.99566666666669</v>
      </c>
      <c r="L13" s="3">
        <f>SUM(Table3[[#This Row],[RN Hours (excl. Admin, DON)]:[RN DON Hours]])</f>
        <v>77.377111111111105</v>
      </c>
      <c r="M13" s="3">
        <v>52.551444444444442</v>
      </c>
      <c r="N13" s="3">
        <v>19.225666666666669</v>
      </c>
      <c r="O13" s="3">
        <v>5.6</v>
      </c>
      <c r="P13" s="3">
        <f>SUM(Table3[[#This Row],[LPN Hours (excl. Admin)]:[LPN Admin Hours]])</f>
        <v>69.050222222222217</v>
      </c>
      <c r="Q13" s="3">
        <v>62.231111111111112</v>
      </c>
      <c r="R13" s="3">
        <v>6.81911111111111</v>
      </c>
      <c r="S13" s="3">
        <f>SUM(Table3[[#This Row],[CNA Hours]], Table3[[#This Row],[NA TR Hours]], Table3[[#This Row],[Med Aide/Tech Hours]])</f>
        <v>176.21311111111115</v>
      </c>
      <c r="T13" s="3">
        <v>169.67822222222225</v>
      </c>
      <c r="U13" s="3">
        <v>6.5348888888888883</v>
      </c>
      <c r="V13" s="3">
        <v>0</v>
      </c>
      <c r="W13" s="3">
        <f>SUM(Table3[[#This Row],[RN Hours Contract]:[Med Aide Hours Contract]])</f>
        <v>8.5472222222222225</v>
      </c>
      <c r="X13" s="3">
        <v>0</v>
      </c>
      <c r="Y13" s="3">
        <v>1.0777777777777777</v>
      </c>
      <c r="Z13" s="3">
        <v>0</v>
      </c>
      <c r="AA13" s="3">
        <v>1.3888888888888888</v>
      </c>
      <c r="AB13" s="3">
        <v>0</v>
      </c>
      <c r="AC13" s="3">
        <v>6.0805555555555557</v>
      </c>
      <c r="AD13" s="3">
        <v>0</v>
      </c>
      <c r="AE13" s="3">
        <v>0</v>
      </c>
      <c r="AF13" t="s">
        <v>11</v>
      </c>
      <c r="AG13" s="13">
        <v>4</v>
      </c>
      <c r="AQ13"/>
    </row>
    <row r="14" spans="1:43" x14ac:dyDescent="0.2">
      <c r="A14" t="s">
        <v>221</v>
      </c>
      <c r="B14" t="s">
        <v>234</v>
      </c>
      <c r="C14" t="s">
        <v>454</v>
      </c>
      <c r="D14" t="s">
        <v>579</v>
      </c>
      <c r="E14" s="3">
        <v>66.277777777777771</v>
      </c>
      <c r="F14" s="3">
        <f>Table3[[#This Row],[Total Hours Nurse Staffing]]/Table3[[#This Row],[MDS Census]]</f>
        <v>4.2772539815590944</v>
      </c>
      <c r="G14" s="3">
        <f>Table3[[#This Row],[Total Direct Care Staff Hours]]/Table3[[#This Row],[MDS Census]]</f>
        <v>3.8743989941324402</v>
      </c>
      <c r="H14" s="3">
        <f>Table3[[#This Row],[Total RN Hours (w/ Admin, DON)]]/Table3[[#This Row],[MDS Census]]</f>
        <v>0.99772170997485332</v>
      </c>
      <c r="I14" s="3">
        <f>Table3[[#This Row],[RN Hours (excl. Admin, DON)]]/Table3[[#This Row],[MDS Census]]</f>
        <v>0.67902933780385588</v>
      </c>
      <c r="J14" s="3">
        <f t="shared" si="0"/>
        <v>283.48688888888887</v>
      </c>
      <c r="K14" s="3">
        <f>SUM(Table3[[#This Row],[RN Hours (excl. Admin, DON)]], Table3[[#This Row],[LPN Hours (excl. Admin)]], Table3[[#This Row],[CNA Hours]], Table3[[#This Row],[NA TR Hours]], Table3[[#This Row],[Med Aide/Tech Hours]])</f>
        <v>256.78655555555559</v>
      </c>
      <c r="L14" s="3">
        <f>SUM(Table3[[#This Row],[RN Hours (excl. Admin, DON)]:[RN DON Hours]])</f>
        <v>66.126777777777775</v>
      </c>
      <c r="M14" s="3">
        <v>45.004555555555555</v>
      </c>
      <c r="N14" s="3">
        <v>15.7</v>
      </c>
      <c r="O14" s="3">
        <v>5.4222222222222225</v>
      </c>
      <c r="P14" s="3">
        <f>SUM(Table3[[#This Row],[LPN Hours (excl. Admin)]:[LPN Admin Hours]])</f>
        <v>40.855555555555554</v>
      </c>
      <c r="Q14" s="3">
        <v>35.277444444444441</v>
      </c>
      <c r="R14" s="3">
        <v>5.5781111111111112</v>
      </c>
      <c r="S14" s="3">
        <f>SUM(Table3[[#This Row],[CNA Hours]], Table3[[#This Row],[NA TR Hours]], Table3[[#This Row],[Med Aide/Tech Hours]])</f>
        <v>176.50455555555556</v>
      </c>
      <c r="T14" s="3">
        <v>166.70500000000001</v>
      </c>
      <c r="U14" s="3">
        <v>9.7995555555555534</v>
      </c>
      <c r="V14" s="3">
        <v>0</v>
      </c>
      <c r="W14" s="3">
        <f>SUM(Table3[[#This Row],[RN Hours Contract]:[Med Aide Hours Contract]])</f>
        <v>0</v>
      </c>
      <c r="X14" s="3">
        <v>0</v>
      </c>
      <c r="Y14" s="3">
        <v>0</v>
      </c>
      <c r="Z14" s="3">
        <v>0</v>
      </c>
      <c r="AA14" s="3">
        <v>0</v>
      </c>
      <c r="AB14" s="3">
        <v>0</v>
      </c>
      <c r="AC14" s="3">
        <v>0</v>
      </c>
      <c r="AD14" s="3">
        <v>0</v>
      </c>
      <c r="AE14" s="3">
        <v>0</v>
      </c>
      <c r="AF14" t="s">
        <v>12</v>
      </c>
      <c r="AG14" s="13">
        <v>4</v>
      </c>
      <c r="AQ14"/>
    </row>
    <row r="15" spans="1:43" x14ac:dyDescent="0.2">
      <c r="A15" t="s">
        <v>221</v>
      </c>
      <c r="B15" t="s">
        <v>235</v>
      </c>
      <c r="C15" t="s">
        <v>455</v>
      </c>
      <c r="D15" t="s">
        <v>580</v>
      </c>
      <c r="E15" s="3">
        <v>106.26666666666667</v>
      </c>
      <c r="F15" s="3">
        <f>Table3[[#This Row],[Total Hours Nurse Staffing]]/Table3[[#This Row],[MDS Census]]</f>
        <v>4.3234441656210789</v>
      </c>
      <c r="G15" s="3">
        <f>Table3[[#This Row],[Total Direct Care Staff Hours]]/Table3[[#This Row],[MDS Census]]</f>
        <v>4.0321695943120028</v>
      </c>
      <c r="H15" s="3">
        <f>Table3[[#This Row],[Total RN Hours (w/ Admin, DON)]]/Table3[[#This Row],[MDS Census]]</f>
        <v>0.54124843161856961</v>
      </c>
      <c r="I15" s="3">
        <f>Table3[[#This Row],[RN Hours (excl. Admin, DON)]]/Table3[[#This Row],[MDS Census]]</f>
        <v>0.25277080719364281</v>
      </c>
      <c r="J15" s="3">
        <f t="shared" si="0"/>
        <v>459.43799999999999</v>
      </c>
      <c r="K15" s="3">
        <f>SUM(Table3[[#This Row],[RN Hours (excl. Admin, DON)]], Table3[[#This Row],[LPN Hours (excl. Admin)]], Table3[[#This Row],[CNA Hours]], Table3[[#This Row],[NA TR Hours]], Table3[[#This Row],[Med Aide/Tech Hours]])</f>
        <v>428.48522222222221</v>
      </c>
      <c r="L15" s="3">
        <f>SUM(Table3[[#This Row],[RN Hours (excl. Admin, DON)]:[RN DON Hours]])</f>
        <v>57.516666666666666</v>
      </c>
      <c r="M15" s="3">
        <v>26.861111111111111</v>
      </c>
      <c r="N15" s="3">
        <v>24.491666666666667</v>
      </c>
      <c r="O15" s="3">
        <v>6.1638888888888888</v>
      </c>
      <c r="P15" s="3">
        <f>SUM(Table3[[#This Row],[LPN Hours (excl. Admin)]:[LPN Admin Hours]])</f>
        <v>105.18522222222222</v>
      </c>
      <c r="Q15" s="3">
        <v>104.88800000000001</v>
      </c>
      <c r="R15" s="3">
        <v>0.29722222222222222</v>
      </c>
      <c r="S15" s="3">
        <f>SUM(Table3[[#This Row],[CNA Hours]], Table3[[#This Row],[NA TR Hours]], Table3[[#This Row],[Med Aide/Tech Hours]])</f>
        <v>296.73611111111109</v>
      </c>
      <c r="T15" s="3">
        <v>261.02499999999998</v>
      </c>
      <c r="U15" s="3">
        <v>35.711111111111109</v>
      </c>
      <c r="V15" s="3">
        <v>0</v>
      </c>
      <c r="W15" s="3">
        <f>SUM(Table3[[#This Row],[RN Hours Contract]:[Med Aide Hours Contract]])</f>
        <v>32.141666666666666</v>
      </c>
      <c r="X15" s="3">
        <v>0</v>
      </c>
      <c r="Y15" s="3">
        <v>0</v>
      </c>
      <c r="Z15" s="3">
        <v>0</v>
      </c>
      <c r="AA15" s="3">
        <v>28.455555555555556</v>
      </c>
      <c r="AB15" s="3">
        <v>0</v>
      </c>
      <c r="AC15" s="3">
        <v>3.6861111111111109</v>
      </c>
      <c r="AD15" s="3">
        <v>0</v>
      </c>
      <c r="AE15" s="3">
        <v>0</v>
      </c>
      <c r="AF15" t="s">
        <v>13</v>
      </c>
      <c r="AG15" s="13">
        <v>4</v>
      </c>
      <c r="AQ15"/>
    </row>
    <row r="16" spans="1:43" x14ac:dyDescent="0.2">
      <c r="A16" t="s">
        <v>221</v>
      </c>
      <c r="B16" t="s">
        <v>236</v>
      </c>
      <c r="C16" t="s">
        <v>456</v>
      </c>
      <c r="D16" t="s">
        <v>581</v>
      </c>
      <c r="E16" s="3">
        <v>52.444444444444443</v>
      </c>
      <c r="F16" s="3">
        <f>Table3[[#This Row],[Total Hours Nurse Staffing]]/Table3[[#This Row],[MDS Census]]</f>
        <v>3.1126588983050851</v>
      </c>
      <c r="G16" s="3">
        <f>Table3[[#This Row],[Total Direct Care Staff Hours]]/Table3[[#This Row],[MDS Census]]</f>
        <v>3.005879237288136</v>
      </c>
      <c r="H16" s="3">
        <f>Table3[[#This Row],[Total RN Hours (w/ Admin, DON)]]/Table3[[#This Row],[MDS Census]]</f>
        <v>0.57208686440677969</v>
      </c>
      <c r="I16" s="3">
        <f>Table3[[#This Row],[RN Hours (excl. Admin, DON)]]/Table3[[#This Row],[MDS Census]]</f>
        <v>0.46530720338983056</v>
      </c>
      <c r="J16" s="3">
        <f t="shared" si="0"/>
        <v>163.24166666666667</v>
      </c>
      <c r="K16" s="3">
        <f>SUM(Table3[[#This Row],[RN Hours (excl. Admin, DON)]], Table3[[#This Row],[LPN Hours (excl. Admin)]], Table3[[#This Row],[CNA Hours]], Table3[[#This Row],[NA TR Hours]], Table3[[#This Row],[Med Aide/Tech Hours]])</f>
        <v>157.64166666666668</v>
      </c>
      <c r="L16" s="3">
        <f>SUM(Table3[[#This Row],[RN Hours (excl. Admin, DON)]:[RN DON Hours]])</f>
        <v>30.00277777777778</v>
      </c>
      <c r="M16" s="3">
        <v>24.402777777777779</v>
      </c>
      <c r="N16" s="3">
        <v>0</v>
      </c>
      <c r="O16" s="3">
        <v>5.6</v>
      </c>
      <c r="P16" s="3">
        <f>SUM(Table3[[#This Row],[LPN Hours (excl. Admin)]:[LPN Admin Hours]])</f>
        <v>34.588888888888889</v>
      </c>
      <c r="Q16" s="3">
        <v>34.588888888888889</v>
      </c>
      <c r="R16" s="3">
        <v>0</v>
      </c>
      <c r="S16" s="3">
        <f>SUM(Table3[[#This Row],[CNA Hours]], Table3[[#This Row],[NA TR Hours]], Table3[[#This Row],[Med Aide/Tech Hours]])</f>
        <v>98.65</v>
      </c>
      <c r="T16" s="3">
        <v>98.65</v>
      </c>
      <c r="U16" s="3">
        <v>0</v>
      </c>
      <c r="V16" s="3">
        <v>0</v>
      </c>
      <c r="W16" s="3">
        <f>SUM(Table3[[#This Row],[RN Hours Contract]:[Med Aide Hours Contract]])</f>
        <v>0</v>
      </c>
      <c r="X16" s="3">
        <v>0</v>
      </c>
      <c r="Y16" s="3">
        <v>0</v>
      </c>
      <c r="Z16" s="3">
        <v>0</v>
      </c>
      <c r="AA16" s="3">
        <v>0</v>
      </c>
      <c r="AB16" s="3">
        <v>0</v>
      </c>
      <c r="AC16" s="3">
        <v>0</v>
      </c>
      <c r="AD16" s="3">
        <v>0</v>
      </c>
      <c r="AE16" s="3">
        <v>0</v>
      </c>
      <c r="AF16" t="s">
        <v>14</v>
      </c>
      <c r="AG16" s="13">
        <v>4</v>
      </c>
      <c r="AQ16"/>
    </row>
    <row r="17" spans="1:43" x14ac:dyDescent="0.2">
      <c r="A17" t="s">
        <v>221</v>
      </c>
      <c r="B17" t="s">
        <v>237</v>
      </c>
      <c r="C17" t="s">
        <v>456</v>
      </c>
      <c r="D17" t="s">
        <v>581</v>
      </c>
      <c r="E17" s="3">
        <v>75.766666666666666</v>
      </c>
      <c r="F17" s="3">
        <f>Table3[[#This Row],[Total Hours Nurse Staffing]]/Table3[[#This Row],[MDS Census]]</f>
        <v>3.125131250916557</v>
      </c>
      <c r="G17" s="3">
        <f>Table3[[#This Row],[Total Direct Care Staff Hours]]/Table3[[#This Row],[MDS Census]]</f>
        <v>2.8926499486728257</v>
      </c>
      <c r="H17" s="3">
        <f>Table3[[#This Row],[Total RN Hours (w/ Admin, DON)]]/Table3[[#This Row],[MDS Census]]</f>
        <v>0.49377034755829308</v>
      </c>
      <c r="I17" s="3">
        <f>Table3[[#This Row],[RN Hours (excl. Admin, DON)]]/Table3[[#This Row],[MDS Census]]</f>
        <v>0.33520017597888252</v>
      </c>
      <c r="J17" s="3">
        <f t="shared" si="0"/>
        <v>236.78077777777779</v>
      </c>
      <c r="K17" s="3">
        <f>SUM(Table3[[#This Row],[RN Hours (excl. Admin, DON)]], Table3[[#This Row],[LPN Hours (excl. Admin)]], Table3[[#This Row],[CNA Hours]], Table3[[#This Row],[NA TR Hours]], Table3[[#This Row],[Med Aide/Tech Hours]])</f>
        <v>219.16644444444441</v>
      </c>
      <c r="L17" s="3">
        <f>SUM(Table3[[#This Row],[RN Hours (excl. Admin, DON)]:[RN DON Hours]])</f>
        <v>37.411333333333339</v>
      </c>
      <c r="M17" s="3">
        <v>25.396999999999998</v>
      </c>
      <c r="N17" s="3">
        <v>6.414333333333337</v>
      </c>
      <c r="O17" s="3">
        <v>5.6</v>
      </c>
      <c r="P17" s="3">
        <f>SUM(Table3[[#This Row],[LPN Hours (excl. Admin)]:[LPN Admin Hours]])</f>
        <v>62.561888888888888</v>
      </c>
      <c r="Q17" s="3">
        <v>56.961888888888886</v>
      </c>
      <c r="R17" s="3">
        <v>5.6</v>
      </c>
      <c r="S17" s="3">
        <f>SUM(Table3[[#This Row],[CNA Hours]], Table3[[#This Row],[NA TR Hours]], Table3[[#This Row],[Med Aide/Tech Hours]])</f>
        <v>136.80755555555555</v>
      </c>
      <c r="T17" s="3">
        <v>124.246</v>
      </c>
      <c r="U17" s="3">
        <v>12.561555555555547</v>
      </c>
      <c r="V17" s="3">
        <v>0</v>
      </c>
      <c r="W17" s="3">
        <f>SUM(Table3[[#This Row],[RN Hours Contract]:[Med Aide Hours Contract]])</f>
        <v>0.24444444444444444</v>
      </c>
      <c r="X17" s="3">
        <v>0</v>
      </c>
      <c r="Y17" s="3">
        <v>0.24444444444444444</v>
      </c>
      <c r="Z17" s="3">
        <v>0</v>
      </c>
      <c r="AA17" s="3">
        <v>0</v>
      </c>
      <c r="AB17" s="3">
        <v>0</v>
      </c>
      <c r="AC17" s="3">
        <v>0</v>
      </c>
      <c r="AD17" s="3">
        <v>0</v>
      </c>
      <c r="AE17" s="3">
        <v>0</v>
      </c>
      <c r="AF17" t="s">
        <v>15</v>
      </c>
      <c r="AG17" s="13">
        <v>4</v>
      </c>
      <c r="AQ17"/>
    </row>
    <row r="18" spans="1:43" x14ac:dyDescent="0.2">
      <c r="A18" t="s">
        <v>221</v>
      </c>
      <c r="B18" t="s">
        <v>238</v>
      </c>
      <c r="C18" t="s">
        <v>457</v>
      </c>
      <c r="D18" t="s">
        <v>582</v>
      </c>
      <c r="E18" s="3">
        <v>87.611111111111114</v>
      </c>
      <c r="F18" s="3">
        <f>Table3[[#This Row],[Total Hours Nurse Staffing]]/Table3[[#This Row],[MDS Census]]</f>
        <v>3.5794800253646168</v>
      </c>
      <c r="G18" s="3">
        <f>Table3[[#This Row],[Total Direct Care Staff Hours]]/Table3[[#This Row],[MDS Census]]</f>
        <v>3.2838338617628406</v>
      </c>
      <c r="H18" s="3">
        <f>Table3[[#This Row],[Total RN Hours (w/ Admin, DON)]]/Table3[[#This Row],[MDS Census]]</f>
        <v>0.37047812301838939</v>
      </c>
      <c r="I18" s="3">
        <f>Table3[[#This Row],[RN Hours (excl. Admin, DON)]]/Table3[[#This Row],[MDS Census]]</f>
        <v>0.13407989854153457</v>
      </c>
      <c r="J18" s="3">
        <f t="shared" si="0"/>
        <v>313.60222222222228</v>
      </c>
      <c r="K18" s="3">
        <f>SUM(Table3[[#This Row],[RN Hours (excl. Admin, DON)]], Table3[[#This Row],[LPN Hours (excl. Admin)]], Table3[[#This Row],[CNA Hours]], Table3[[#This Row],[NA TR Hours]], Table3[[#This Row],[Med Aide/Tech Hours]])</f>
        <v>287.70033333333333</v>
      </c>
      <c r="L18" s="3">
        <f>SUM(Table3[[#This Row],[RN Hours (excl. Admin, DON)]:[RN DON Hours]])</f>
        <v>32.458000000000006</v>
      </c>
      <c r="M18" s="3">
        <v>11.74688888888889</v>
      </c>
      <c r="N18" s="3">
        <v>15.466666666666667</v>
      </c>
      <c r="O18" s="3">
        <v>5.2444444444444445</v>
      </c>
      <c r="P18" s="3">
        <f>SUM(Table3[[#This Row],[LPN Hours (excl. Admin)]:[LPN Admin Hours]])</f>
        <v>72.570444444444448</v>
      </c>
      <c r="Q18" s="3">
        <v>67.379666666666665</v>
      </c>
      <c r="R18" s="3">
        <v>5.1907777777777779</v>
      </c>
      <c r="S18" s="3">
        <f>SUM(Table3[[#This Row],[CNA Hours]], Table3[[#This Row],[NA TR Hours]], Table3[[#This Row],[Med Aide/Tech Hours]])</f>
        <v>208.57377777777779</v>
      </c>
      <c r="T18" s="3">
        <v>197.76466666666667</v>
      </c>
      <c r="U18" s="3">
        <v>10.809111111111111</v>
      </c>
      <c r="V18" s="3">
        <v>0</v>
      </c>
      <c r="W18" s="3">
        <f>SUM(Table3[[#This Row],[RN Hours Contract]:[Med Aide Hours Contract]])</f>
        <v>0</v>
      </c>
      <c r="X18" s="3">
        <v>0</v>
      </c>
      <c r="Y18" s="3">
        <v>0</v>
      </c>
      <c r="Z18" s="3">
        <v>0</v>
      </c>
      <c r="AA18" s="3">
        <v>0</v>
      </c>
      <c r="AB18" s="3">
        <v>0</v>
      </c>
      <c r="AC18" s="3">
        <v>0</v>
      </c>
      <c r="AD18" s="3">
        <v>0</v>
      </c>
      <c r="AE18" s="3">
        <v>0</v>
      </c>
      <c r="AF18" t="s">
        <v>16</v>
      </c>
      <c r="AG18" s="13">
        <v>4</v>
      </c>
      <c r="AQ18"/>
    </row>
    <row r="19" spans="1:43" x14ac:dyDescent="0.2">
      <c r="A19" t="s">
        <v>221</v>
      </c>
      <c r="B19" t="s">
        <v>239</v>
      </c>
      <c r="C19" t="s">
        <v>458</v>
      </c>
      <c r="D19" t="s">
        <v>572</v>
      </c>
      <c r="E19" s="3">
        <v>48.755555555555553</v>
      </c>
      <c r="F19" s="3">
        <f>Table3[[#This Row],[Total Hours Nurse Staffing]]/Table3[[#This Row],[MDS Census]]</f>
        <v>3.5076185050136734</v>
      </c>
      <c r="G19" s="3">
        <f>Table3[[#This Row],[Total Direct Care Staff Hours]]/Table3[[#This Row],[MDS Census]]</f>
        <v>3.3458295350957155</v>
      </c>
      <c r="H19" s="3">
        <f>Table3[[#This Row],[Total RN Hours (w/ Admin, DON)]]/Table3[[#This Row],[MDS Census]]</f>
        <v>0.81731084776663632</v>
      </c>
      <c r="I19" s="3">
        <f>Table3[[#This Row],[RN Hours (excl. Admin, DON)]]/Table3[[#This Row],[MDS Census]]</f>
        <v>0.65552187784867821</v>
      </c>
      <c r="J19" s="3">
        <f t="shared" si="0"/>
        <v>171.01588888888887</v>
      </c>
      <c r="K19" s="3">
        <f>SUM(Table3[[#This Row],[RN Hours (excl. Admin, DON)]], Table3[[#This Row],[LPN Hours (excl. Admin)]], Table3[[#This Row],[CNA Hours]], Table3[[#This Row],[NA TR Hours]], Table3[[#This Row],[Med Aide/Tech Hours]])</f>
        <v>163.12777777777777</v>
      </c>
      <c r="L19" s="3">
        <f>SUM(Table3[[#This Row],[RN Hours (excl. Admin, DON)]:[RN DON Hours]])</f>
        <v>39.848444444444446</v>
      </c>
      <c r="M19" s="3">
        <v>31.960333333333331</v>
      </c>
      <c r="N19" s="3">
        <v>2.3648888888888888</v>
      </c>
      <c r="O19" s="3">
        <v>5.5232222222222234</v>
      </c>
      <c r="P19" s="3">
        <f>SUM(Table3[[#This Row],[LPN Hours (excl. Admin)]:[LPN Admin Hours]])</f>
        <v>34.371333333333332</v>
      </c>
      <c r="Q19" s="3">
        <v>34.371333333333332</v>
      </c>
      <c r="R19" s="3">
        <v>0</v>
      </c>
      <c r="S19" s="3">
        <f>SUM(Table3[[#This Row],[CNA Hours]], Table3[[#This Row],[NA TR Hours]], Table3[[#This Row],[Med Aide/Tech Hours]])</f>
        <v>96.796111111111102</v>
      </c>
      <c r="T19" s="3">
        <v>96.796111111111102</v>
      </c>
      <c r="U19" s="3">
        <v>0</v>
      </c>
      <c r="V19" s="3">
        <v>0</v>
      </c>
      <c r="W19" s="3">
        <f>SUM(Table3[[#This Row],[RN Hours Contract]:[Med Aide Hours Contract]])</f>
        <v>50.876444444444445</v>
      </c>
      <c r="X19" s="3">
        <v>4.4463333333333326</v>
      </c>
      <c r="Y19" s="3">
        <v>0</v>
      </c>
      <c r="Z19" s="3">
        <v>0</v>
      </c>
      <c r="AA19" s="3">
        <v>3.9042222222222223</v>
      </c>
      <c r="AB19" s="3">
        <v>0</v>
      </c>
      <c r="AC19" s="3">
        <v>42.525888888888886</v>
      </c>
      <c r="AD19" s="3">
        <v>0</v>
      </c>
      <c r="AE19" s="3">
        <v>0</v>
      </c>
      <c r="AF19" t="s">
        <v>17</v>
      </c>
      <c r="AG19" s="13">
        <v>4</v>
      </c>
      <c r="AQ19"/>
    </row>
    <row r="20" spans="1:43" x14ac:dyDescent="0.2">
      <c r="A20" t="s">
        <v>221</v>
      </c>
      <c r="B20" t="s">
        <v>240</v>
      </c>
      <c r="C20" t="s">
        <v>459</v>
      </c>
      <c r="D20" t="s">
        <v>583</v>
      </c>
      <c r="E20" s="3">
        <v>69.733333333333334</v>
      </c>
      <c r="F20" s="3">
        <f>Table3[[#This Row],[Total Hours Nurse Staffing]]/Table3[[#This Row],[MDS Census]]</f>
        <v>4.6636201402166986</v>
      </c>
      <c r="G20" s="3">
        <f>Table3[[#This Row],[Total Direct Care Staff Hours]]/Table3[[#This Row],[MDS Census]]</f>
        <v>4.0281246016571073</v>
      </c>
      <c r="H20" s="3">
        <f>Table3[[#This Row],[Total RN Hours (w/ Admin, DON)]]/Table3[[#This Row],[MDS Census]]</f>
        <v>0.40706819630337793</v>
      </c>
      <c r="I20" s="3">
        <f>Table3[[#This Row],[RN Hours (excl. Admin, DON)]]/Table3[[#This Row],[MDS Census]]</f>
        <v>0.17060388782664118</v>
      </c>
      <c r="J20" s="3">
        <f t="shared" si="0"/>
        <v>325.20977777777779</v>
      </c>
      <c r="K20" s="3">
        <f>SUM(Table3[[#This Row],[RN Hours (excl. Admin, DON)]], Table3[[#This Row],[LPN Hours (excl. Admin)]], Table3[[#This Row],[CNA Hours]], Table3[[#This Row],[NA TR Hours]], Table3[[#This Row],[Med Aide/Tech Hours]])</f>
        <v>280.8945555555556</v>
      </c>
      <c r="L20" s="3">
        <f>SUM(Table3[[#This Row],[RN Hours (excl. Admin, DON)]:[RN DON Hours]])</f>
        <v>28.386222222222223</v>
      </c>
      <c r="M20" s="3">
        <v>11.896777777777778</v>
      </c>
      <c r="N20" s="3">
        <v>16.489444444444445</v>
      </c>
      <c r="O20" s="3">
        <v>0</v>
      </c>
      <c r="P20" s="3">
        <f>SUM(Table3[[#This Row],[LPN Hours (excl. Admin)]:[LPN Admin Hours]])</f>
        <v>107.58444444444444</v>
      </c>
      <c r="Q20" s="3">
        <v>79.75866666666667</v>
      </c>
      <c r="R20" s="3">
        <v>27.825777777777766</v>
      </c>
      <c r="S20" s="3">
        <f>SUM(Table3[[#This Row],[CNA Hours]], Table3[[#This Row],[NA TR Hours]], Table3[[#This Row],[Med Aide/Tech Hours]])</f>
        <v>189.23911111111113</v>
      </c>
      <c r="T20" s="3">
        <v>189.23911111111113</v>
      </c>
      <c r="U20" s="3">
        <v>0</v>
      </c>
      <c r="V20" s="3">
        <v>0</v>
      </c>
      <c r="W20" s="3">
        <f>SUM(Table3[[#This Row],[RN Hours Contract]:[Med Aide Hours Contract]])</f>
        <v>0</v>
      </c>
      <c r="X20" s="3">
        <v>0</v>
      </c>
      <c r="Y20" s="3">
        <v>0</v>
      </c>
      <c r="Z20" s="3">
        <v>0</v>
      </c>
      <c r="AA20" s="3">
        <v>0</v>
      </c>
      <c r="AB20" s="3">
        <v>0</v>
      </c>
      <c r="AC20" s="3">
        <v>0</v>
      </c>
      <c r="AD20" s="3">
        <v>0</v>
      </c>
      <c r="AE20" s="3">
        <v>0</v>
      </c>
      <c r="AF20" t="s">
        <v>18</v>
      </c>
      <c r="AG20" s="13">
        <v>4</v>
      </c>
      <c r="AQ20"/>
    </row>
    <row r="21" spans="1:43" x14ac:dyDescent="0.2">
      <c r="A21" t="s">
        <v>221</v>
      </c>
      <c r="B21" t="s">
        <v>241</v>
      </c>
      <c r="C21" t="s">
        <v>445</v>
      </c>
      <c r="D21" t="s">
        <v>572</v>
      </c>
      <c r="E21" s="3">
        <v>91</v>
      </c>
      <c r="F21" s="3">
        <f>Table3[[#This Row],[Total Hours Nurse Staffing]]/Table3[[#This Row],[MDS Census]]</f>
        <v>3.6545836385836385</v>
      </c>
      <c r="G21" s="3">
        <f>Table3[[#This Row],[Total Direct Care Staff Hours]]/Table3[[#This Row],[MDS Census]]</f>
        <v>3.334111111111111</v>
      </c>
      <c r="H21" s="3">
        <f>Table3[[#This Row],[Total RN Hours (w/ Admin, DON)]]/Table3[[#This Row],[MDS Census]]</f>
        <v>0.50069841269841264</v>
      </c>
      <c r="I21" s="3">
        <f>Table3[[#This Row],[RN Hours (excl. Admin, DON)]]/Table3[[#This Row],[MDS Census]]</f>
        <v>0.30385103785103784</v>
      </c>
      <c r="J21" s="3">
        <f t="shared" si="0"/>
        <v>332.5671111111111</v>
      </c>
      <c r="K21" s="3">
        <f>SUM(Table3[[#This Row],[RN Hours (excl. Admin, DON)]], Table3[[#This Row],[LPN Hours (excl. Admin)]], Table3[[#This Row],[CNA Hours]], Table3[[#This Row],[NA TR Hours]], Table3[[#This Row],[Med Aide/Tech Hours]])</f>
        <v>303.40411111111109</v>
      </c>
      <c r="L21" s="3">
        <f>SUM(Table3[[#This Row],[RN Hours (excl. Admin, DON)]:[RN DON Hours]])</f>
        <v>45.563555555555553</v>
      </c>
      <c r="M21" s="3">
        <v>27.650444444444442</v>
      </c>
      <c r="N21" s="3">
        <v>12.046444444444443</v>
      </c>
      <c r="O21" s="3">
        <v>5.8666666666666663</v>
      </c>
      <c r="P21" s="3">
        <f>SUM(Table3[[#This Row],[LPN Hours (excl. Admin)]:[LPN Admin Hours]])</f>
        <v>74.37833333333333</v>
      </c>
      <c r="Q21" s="3">
        <v>63.128444444444447</v>
      </c>
      <c r="R21" s="3">
        <v>11.24988888888889</v>
      </c>
      <c r="S21" s="3">
        <f>SUM(Table3[[#This Row],[CNA Hours]], Table3[[#This Row],[NA TR Hours]], Table3[[#This Row],[Med Aide/Tech Hours]])</f>
        <v>212.62522222222222</v>
      </c>
      <c r="T21" s="3">
        <v>174.22033333333334</v>
      </c>
      <c r="U21" s="3">
        <v>37.059888888888878</v>
      </c>
      <c r="V21" s="3">
        <v>1.3450000000000002</v>
      </c>
      <c r="W21" s="3">
        <f>SUM(Table3[[#This Row],[RN Hours Contract]:[Med Aide Hours Contract]])</f>
        <v>0</v>
      </c>
      <c r="X21" s="3">
        <v>0</v>
      </c>
      <c r="Y21" s="3">
        <v>0</v>
      </c>
      <c r="Z21" s="3">
        <v>0</v>
      </c>
      <c r="AA21" s="3">
        <v>0</v>
      </c>
      <c r="AB21" s="3">
        <v>0</v>
      </c>
      <c r="AC21" s="3">
        <v>0</v>
      </c>
      <c r="AD21" s="3">
        <v>0</v>
      </c>
      <c r="AE21" s="3">
        <v>0</v>
      </c>
      <c r="AF21" t="s">
        <v>19</v>
      </c>
      <c r="AG21" s="13">
        <v>4</v>
      </c>
      <c r="AQ21"/>
    </row>
    <row r="22" spans="1:43" x14ac:dyDescent="0.2">
      <c r="A22" t="s">
        <v>221</v>
      </c>
      <c r="B22" t="s">
        <v>242</v>
      </c>
      <c r="C22" t="s">
        <v>460</v>
      </c>
      <c r="D22" t="s">
        <v>584</v>
      </c>
      <c r="E22" s="3">
        <v>68.2</v>
      </c>
      <c r="F22" s="3">
        <f>Table3[[#This Row],[Total Hours Nurse Staffing]]/Table3[[#This Row],[MDS Census]]</f>
        <v>4.2027777777777775</v>
      </c>
      <c r="G22" s="3">
        <f>Table3[[#This Row],[Total Direct Care Staff Hours]]/Table3[[#This Row],[MDS Census]]</f>
        <v>3.7249511241446722</v>
      </c>
      <c r="H22" s="3">
        <f>Table3[[#This Row],[Total RN Hours (w/ Admin, DON)]]/Table3[[#This Row],[MDS Census]]</f>
        <v>0.57803844900619084</v>
      </c>
      <c r="I22" s="3">
        <f>Table3[[#This Row],[RN Hours (excl. Admin, DON)]]/Table3[[#This Row],[MDS Census]]</f>
        <v>0.18157380254154445</v>
      </c>
      <c r="J22" s="3">
        <f t="shared" si="0"/>
        <v>286.62944444444446</v>
      </c>
      <c r="K22" s="3">
        <f>SUM(Table3[[#This Row],[RN Hours (excl. Admin, DON)]], Table3[[#This Row],[LPN Hours (excl. Admin)]], Table3[[#This Row],[CNA Hours]], Table3[[#This Row],[NA TR Hours]], Table3[[#This Row],[Med Aide/Tech Hours]])</f>
        <v>254.04166666666666</v>
      </c>
      <c r="L22" s="3">
        <f>SUM(Table3[[#This Row],[RN Hours (excl. Admin, DON)]:[RN DON Hours]])</f>
        <v>39.422222222222217</v>
      </c>
      <c r="M22" s="3">
        <v>12.383333333333333</v>
      </c>
      <c r="N22" s="3">
        <v>21.891666666666666</v>
      </c>
      <c r="O22" s="3">
        <v>5.1472222222222221</v>
      </c>
      <c r="P22" s="3">
        <f>SUM(Table3[[#This Row],[LPN Hours (excl. Admin)]:[LPN Admin Hours]])</f>
        <v>63.340555555555554</v>
      </c>
      <c r="Q22" s="3">
        <v>57.791666666666664</v>
      </c>
      <c r="R22" s="3">
        <v>5.5488888888888885</v>
      </c>
      <c r="S22" s="3">
        <f>SUM(Table3[[#This Row],[CNA Hours]], Table3[[#This Row],[NA TR Hours]], Table3[[#This Row],[Med Aide/Tech Hours]])</f>
        <v>183.86666666666667</v>
      </c>
      <c r="T22" s="3">
        <v>183.33333333333334</v>
      </c>
      <c r="U22" s="3">
        <v>0.53333333333333333</v>
      </c>
      <c r="V22" s="3">
        <v>0</v>
      </c>
      <c r="W22" s="3">
        <f>SUM(Table3[[#This Row],[RN Hours Contract]:[Med Aide Hours Contract]])</f>
        <v>0</v>
      </c>
      <c r="X22" s="3">
        <v>0</v>
      </c>
      <c r="Y22" s="3">
        <v>0</v>
      </c>
      <c r="Z22" s="3">
        <v>0</v>
      </c>
      <c r="AA22" s="3">
        <v>0</v>
      </c>
      <c r="AB22" s="3">
        <v>0</v>
      </c>
      <c r="AC22" s="3">
        <v>0</v>
      </c>
      <c r="AD22" s="3">
        <v>0</v>
      </c>
      <c r="AE22" s="3">
        <v>0</v>
      </c>
      <c r="AF22" t="s">
        <v>20</v>
      </c>
      <c r="AG22" s="13">
        <v>4</v>
      </c>
      <c r="AQ22"/>
    </row>
    <row r="23" spans="1:43" x14ac:dyDescent="0.2">
      <c r="A23" t="s">
        <v>221</v>
      </c>
      <c r="B23" t="s">
        <v>243</v>
      </c>
      <c r="C23" t="s">
        <v>461</v>
      </c>
      <c r="D23" t="s">
        <v>578</v>
      </c>
      <c r="E23" s="3">
        <v>67.12222222222222</v>
      </c>
      <c r="F23" s="3">
        <f>Table3[[#This Row],[Total Hours Nurse Staffing]]/Table3[[#This Row],[MDS Census]]</f>
        <v>3.8748054957788449</v>
      </c>
      <c r="G23" s="3">
        <f>Table3[[#This Row],[Total Direct Care Staff Hours]]/Table3[[#This Row],[MDS Census]]</f>
        <v>3.3216272140374117</v>
      </c>
      <c r="H23" s="3">
        <f>Table3[[#This Row],[Total RN Hours (w/ Admin, DON)]]/Table3[[#This Row],[MDS Census]]</f>
        <v>0.95869889091210059</v>
      </c>
      <c r="I23" s="3">
        <f>Table3[[#This Row],[RN Hours (excl. Admin, DON)]]/Table3[[#This Row],[MDS Census]]</f>
        <v>0.45497434199635822</v>
      </c>
      <c r="J23" s="3">
        <f t="shared" si="0"/>
        <v>260.08555555555557</v>
      </c>
      <c r="K23" s="3">
        <f>SUM(Table3[[#This Row],[RN Hours (excl. Admin, DON)]], Table3[[#This Row],[LPN Hours (excl. Admin)]], Table3[[#This Row],[CNA Hours]], Table3[[#This Row],[NA TR Hours]], Table3[[#This Row],[Med Aide/Tech Hours]])</f>
        <v>222.95500000000004</v>
      </c>
      <c r="L23" s="3">
        <f>SUM(Table3[[#This Row],[RN Hours (excl. Admin, DON)]:[RN DON Hours]])</f>
        <v>64.349999999999994</v>
      </c>
      <c r="M23" s="3">
        <v>30.538888888888888</v>
      </c>
      <c r="N23" s="3">
        <v>25.866666666666667</v>
      </c>
      <c r="O23" s="3">
        <v>7.9444444444444446</v>
      </c>
      <c r="P23" s="3">
        <f>SUM(Table3[[#This Row],[LPN Hours (excl. Admin)]:[LPN Admin Hours]])</f>
        <v>51.291666666666664</v>
      </c>
      <c r="Q23" s="3">
        <v>47.972222222222221</v>
      </c>
      <c r="R23" s="3">
        <v>3.3194444444444446</v>
      </c>
      <c r="S23" s="3">
        <f>SUM(Table3[[#This Row],[CNA Hours]], Table3[[#This Row],[NA TR Hours]], Table3[[#This Row],[Med Aide/Tech Hours]])</f>
        <v>144.44388888888892</v>
      </c>
      <c r="T23" s="3">
        <v>128.98000000000002</v>
      </c>
      <c r="U23" s="3">
        <v>15.463888888888889</v>
      </c>
      <c r="V23" s="3">
        <v>0</v>
      </c>
      <c r="W23" s="3">
        <f>SUM(Table3[[#This Row],[RN Hours Contract]:[Med Aide Hours Contract]])</f>
        <v>7.913333333333334</v>
      </c>
      <c r="X23" s="3">
        <v>0</v>
      </c>
      <c r="Y23" s="3">
        <v>0</v>
      </c>
      <c r="Z23" s="3">
        <v>0</v>
      </c>
      <c r="AA23" s="3">
        <v>0</v>
      </c>
      <c r="AB23" s="3">
        <v>0</v>
      </c>
      <c r="AC23" s="3">
        <v>7.913333333333334</v>
      </c>
      <c r="AD23" s="3">
        <v>0</v>
      </c>
      <c r="AE23" s="3">
        <v>0</v>
      </c>
      <c r="AF23" t="s">
        <v>21</v>
      </c>
      <c r="AG23" s="13">
        <v>4</v>
      </c>
      <c r="AQ23"/>
    </row>
    <row r="24" spans="1:43" x14ac:dyDescent="0.2">
      <c r="A24" t="s">
        <v>221</v>
      </c>
      <c r="B24" t="s">
        <v>244</v>
      </c>
      <c r="C24" t="s">
        <v>462</v>
      </c>
      <c r="D24" t="s">
        <v>572</v>
      </c>
      <c r="E24" s="3">
        <v>61.055555555555557</v>
      </c>
      <c r="F24" s="3">
        <f>Table3[[#This Row],[Total Hours Nurse Staffing]]/Table3[[#This Row],[MDS Census]]</f>
        <v>3.646995450409463</v>
      </c>
      <c r="G24" s="3">
        <f>Table3[[#This Row],[Total Direct Care Staff Hours]]/Table3[[#This Row],[MDS Census]]</f>
        <v>3.3734940855323021</v>
      </c>
      <c r="H24" s="3">
        <f>Table3[[#This Row],[Total RN Hours (w/ Admin, DON)]]/Table3[[#This Row],[MDS Census]]</f>
        <v>0.48892447679708828</v>
      </c>
      <c r="I24" s="3">
        <f>Table3[[#This Row],[RN Hours (excl. Admin, DON)]]/Table3[[#This Row],[MDS Census]]</f>
        <v>0.21542311191992722</v>
      </c>
      <c r="J24" s="3">
        <f t="shared" si="0"/>
        <v>222.66933333333333</v>
      </c>
      <c r="K24" s="3">
        <f>SUM(Table3[[#This Row],[RN Hours (excl. Admin, DON)]], Table3[[#This Row],[LPN Hours (excl. Admin)]], Table3[[#This Row],[CNA Hours]], Table3[[#This Row],[NA TR Hours]], Table3[[#This Row],[Med Aide/Tech Hours]])</f>
        <v>205.97055555555556</v>
      </c>
      <c r="L24" s="3">
        <f>SUM(Table3[[#This Row],[RN Hours (excl. Admin, DON)]:[RN DON Hours]])</f>
        <v>29.851555555555557</v>
      </c>
      <c r="M24" s="3">
        <v>13.152777777777779</v>
      </c>
      <c r="N24" s="3">
        <v>11.098555555555556</v>
      </c>
      <c r="O24" s="3">
        <v>5.6002222222222233</v>
      </c>
      <c r="P24" s="3">
        <f>SUM(Table3[[#This Row],[LPN Hours (excl. Admin)]:[LPN Admin Hours]])</f>
        <v>65.788888888888891</v>
      </c>
      <c r="Q24" s="3">
        <v>65.788888888888891</v>
      </c>
      <c r="R24" s="3">
        <v>0</v>
      </c>
      <c r="S24" s="3">
        <f>SUM(Table3[[#This Row],[CNA Hours]], Table3[[#This Row],[NA TR Hours]], Table3[[#This Row],[Med Aide/Tech Hours]])</f>
        <v>127.02888888888889</v>
      </c>
      <c r="T24" s="3">
        <v>127.02888888888889</v>
      </c>
      <c r="U24" s="3">
        <v>0</v>
      </c>
      <c r="V24" s="3">
        <v>0</v>
      </c>
      <c r="W24" s="3">
        <f>SUM(Table3[[#This Row],[RN Hours Contract]:[Med Aide Hours Contract]])</f>
        <v>7.1472222222222221</v>
      </c>
      <c r="X24" s="3">
        <v>0.10555555555555556</v>
      </c>
      <c r="Y24" s="3">
        <v>0</v>
      </c>
      <c r="Z24" s="3">
        <v>0</v>
      </c>
      <c r="AA24" s="3">
        <v>0.18333333333333332</v>
      </c>
      <c r="AB24" s="3">
        <v>0</v>
      </c>
      <c r="AC24" s="3">
        <v>6.8583333333333334</v>
      </c>
      <c r="AD24" s="3">
        <v>0</v>
      </c>
      <c r="AE24" s="3">
        <v>0</v>
      </c>
      <c r="AF24" t="s">
        <v>22</v>
      </c>
      <c r="AG24" s="13">
        <v>4</v>
      </c>
      <c r="AQ24"/>
    </row>
    <row r="25" spans="1:43" x14ac:dyDescent="0.2">
      <c r="A25" t="s">
        <v>221</v>
      </c>
      <c r="B25" t="s">
        <v>245</v>
      </c>
      <c r="C25" t="s">
        <v>463</v>
      </c>
      <c r="D25" t="s">
        <v>585</v>
      </c>
      <c r="E25" s="3">
        <v>59.233333333333334</v>
      </c>
      <c r="F25" s="3">
        <f>Table3[[#This Row],[Total Hours Nurse Staffing]]/Table3[[#This Row],[MDS Census]]</f>
        <v>4.8614987807165635</v>
      </c>
      <c r="G25" s="3">
        <f>Table3[[#This Row],[Total Direct Care Staff Hours]]/Table3[[#This Row],[MDS Census]]</f>
        <v>4.5024104295629339</v>
      </c>
      <c r="H25" s="3">
        <f>Table3[[#This Row],[Total RN Hours (w/ Admin, DON)]]/Table3[[#This Row],[MDS Census]]</f>
        <v>1.0492590508347401</v>
      </c>
      <c r="I25" s="3">
        <f>Table3[[#This Row],[RN Hours (excl. Admin, DON)]]/Table3[[#This Row],[MDS Census]]</f>
        <v>0.86799849934346285</v>
      </c>
      <c r="J25" s="3">
        <f t="shared" si="0"/>
        <v>287.96277777777777</v>
      </c>
      <c r="K25" s="3">
        <f>SUM(Table3[[#This Row],[RN Hours (excl. Admin, DON)]], Table3[[#This Row],[LPN Hours (excl. Admin)]], Table3[[#This Row],[CNA Hours]], Table3[[#This Row],[NA TR Hours]], Table3[[#This Row],[Med Aide/Tech Hours]])</f>
        <v>266.69277777777779</v>
      </c>
      <c r="L25" s="3">
        <f>SUM(Table3[[#This Row],[RN Hours (excl. Admin, DON)]:[RN DON Hours]])</f>
        <v>62.151111111111113</v>
      </c>
      <c r="M25" s="3">
        <v>51.414444444444449</v>
      </c>
      <c r="N25" s="3">
        <v>4.7111111111111112</v>
      </c>
      <c r="O25" s="3">
        <v>6.0255555555555551</v>
      </c>
      <c r="P25" s="3">
        <f>SUM(Table3[[#This Row],[LPN Hours (excl. Admin)]:[LPN Admin Hours]])</f>
        <v>74.979444444444439</v>
      </c>
      <c r="Q25" s="3">
        <v>64.446111111111108</v>
      </c>
      <c r="R25" s="3">
        <v>10.533333333333333</v>
      </c>
      <c r="S25" s="3">
        <f>SUM(Table3[[#This Row],[CNA Hours]], Table3[[#This Row],[NA TR Hours]], Table3[[#This Row],[Med Aide/Tech Hours]])</f>
        <v>150.83222222222224</v>
      </c>
      <c r="T25" s="3">
        <v>127.04555555555557</v>
      </c>
      <c r="U25" s="3">
        <v>23.78666666666668</v>
      </c>
      <c r="V25" s="3">
        <v>0</v>
      </c>
      <c r="W25" s="3">
        <f>SUM(Table3[[#This Row],[RN Hours Contract]:[Med Aide Hours Contract]])</f>
        <v>0</v>
      </c>
      <c r="X25" s="3">
        <v>0</v>
      </c>
      <c r="Y25" s="3">
        <v>0</v>
      </c>
      <c r="Z25" s="3">
        <v>0</v>
      </c>
      <c r="AA25" s="3">
        <v>0</v>
      </c>
      <c r="AB25" s="3">
        <v>0</v>
      </c>
      <c r="AC25" s="3">
        <v>0</v>
      </c>
      <c r="AD25" s="3">
        <v>0</v>
      </c>
      <c r="AE25" s="3">
        <v>0</v>
      </c>
      <c r="AF25" t="s">
        <v>23</v>
      </c>
      <c r="AG25" s="13">
        <v>4</v>
      </c>
      <c r="AQ25"/>
    </row>
    <row r="26" spans="1:43" x14ac:dyDescent="0.2">
      <c r="A26" t="s">
        <v>221</v>
      </c>
      <c r="B26" t="s">
        <v>246</v>
      </c>
      <c r="C26" t="s">
        <v>462</v>
      </c>
      <c r="D26" t="s">
        <v>572</v>
      </c>
      <c r="E26" s="3">
        <v>49.022222222222226</v>
      </c>
      <c r="F26" s="3">
        <f>Table3[[#This Row],[Total Hours Nurse Staffing]]/Table3[[#This Row],[MDS Census]]</f>
        <v>3.1745013599274703</v>
      </c>
      <c r="G26" s="3">
        <f>Table3[[#This Row],[Total Direct Care Staff Hours]]/Table3[[#This Row],[MDS Census]]</f>
        <v>2.9145194922937443</v>
      </c>
      <c r="H26" s="3">
        <f>Table3[[#This Row],[Total RN Hours (w/ Admin, DON)]]/Table3[[#This Row],[MDS Census]]</f>
        <v>0.45519492293744324</v>
      </c>
      <c r="I26" s="3">
        <f>Table3[[#This Row],[RN Hours (excl. Admin, DON)]]/Table3[[#This Row],[MDS Census]]</f>
        <v>0.1952130553037171</v>
      </c>
      <c r="J26" s="3">
        <f t="shared" si="0"/>
        <v>155.62111111111111</v>
      </c>
      <c r="K26" s="3">
        <f>SUM(Table3[[#This Row],[RN Hours (excl. Admin, DON)]], Table3[[#This Row],[LPN Hours (excl. Admin)]], Table3[[#This Row],[CNA Hours]], Table3[[#This Row],[NA TR Hours]], Table3[[#This Row],[Med Aide/Tech Hours]])</f>
        <v>142.87622222222222</v>
      </c>
      <c r="L26" s="3">
        <f>SUM(Table3[[#This Row],[RN Hours (excl. Admin, DON)]:[RN DON Hours]])</f>
        <v>22.314666666666664</v>
      </c>
      <c r="M26" s="3">
        <v>9.5697777777777766</v>
      </c>
      <c r="N26" s="3">
        <v>6.1002222222222224</v>
      </c>
      <c r="O26" s="3">
        <v>6.6446666666666667</v>
      </c>
      <c r="P26" s="3">
        <f>SUM(Table3[[#This Row],[LPN Hours (excl. Admin)]:[LPN Admin Hours]])</f>
        <v>45.613888888888887</v>
      </c>
      <c r="Q26" s="3">
        <v>45.613888888888887</v>
      </c>
      <c r="R26" s="3">
        <v>0</v>
      </c>
      <c r="S26" s="3">
        <f>SUM(Table3[[#This Row],[CNA Hours]], Table3[[#This Row],[NA TR Hours]], Table3[[#This Row],[Med Aide/Tech Hours]])</f>
        <v>87.692555555555558</v>
      </c>
      <c r="T26" s="3">
        <v>87.692555555555558</v>
      </c>
      <c r="U26" s="3">
        <v>0</v>
      </c>
      <c r="V26" s="3">
        <v>0</v>
      </c>
      <c r="W26" s="3">
        <f>SUM(Table3[[#This Row],[RN Hours Contract]:[Med Aide Hours Contract]])</f>
        <v>1.6777777777777778</v>
      </c>
      <c r="X26" s="3">
        <v>0.88888888888888884</v>
      </c>
      <c r="Y26" s="3">
        <v>0.2388888888888889</v>
      </c>
      <c r="Z26" s="3">
        <v>0</v>
      </c>
      <c r="AA26" s="3">
        <v>0</v>
      </c>
      <c r="AB26" s="3">
        <v>0</v>
      </c>
      <c r="AC26" s="3">
        <v>0.55000000000000004</v>
      </c>
      <c r="AD26" s="3">
        <v>0</v>
      </c>
      <c r="AE26" s="3">
        <v>0</v>
      </c>
      <c r="AF26" t="s">
        <v>24</v>
      </c>
      <c r="AG26" s="13">
        <v>4</v>
      </c>
      <c r="AQ26"/>
    </row>
    <row r="27" spans="1:43" x14ac:dyDescent="0.2">
      <c r="A27" t="s">
        <v>221</v>
      </c>
      <c r="B27" t="s">
        <v>247</v>
      </c>
      <c r="C27" t="s">
        <v>464</v>
      </c>
      <c r="D27" t="s">
        <v>586</v>
      </c>
      <c r="E27" s="3">
        <v>93.566666666666663</v>
      </c>
      <c r="F27" s="3">
        <f>Table3[[#This Row],[Total Hours Nurse Staffing]]/Table3[[#This Row],[MDS Census]]</f>
        <v>3.3468115425721408</v>
      </c>
      <c r="G27" s="3">
        <f>Table3[[#This Row],[Total Direct Care Staff Hours]]/Table3[[#This Row],[MDS Census]]</f>
        <v>3.0275430471440452</v>
      </c>
      <c r="H27" s="3">
        <f>Table3[[#This Row],[Total RN Hours (w/ Admin, DON)]]/Table3[[#This Row],[MDS Census]]</f>
        <v>0.71377508609428808</v>
      </c>
      <c r="I27" s="3">
        <f>Table3[[#This Row],[RN Hours (excl. Admin, DON)]]/Table3[[#This Row],[MDS Census]]</f>
        <v>0.44128132050825319</v>
      </c>
      <c r="J27" s="3">
        <f t="shared" si="0"/>
        <v>313.14999999999998</v>
      </c>
      <c r="K27" s="3">
        <f>SUM(Table3[[#This Row],[RN Hours (excl. Admin, DON)]], Table3[[#This Row],[LPN Hours (excl. Admin)]], Table3[[#This Row],[CNA Hours]], Table3[[#This Row],[NA TR Hours]], Table3[[#This Row],[Med Aide/Tech Hours]])</f>
        <v>283.27711111111114</v>
      </c>
      <c r="L27" s="3">
        <f>SUM(Table3[[#This Row],[RN Hours (excl. Admin, DON)]:[RN DON Hours]])</f>
        <v>66.785555555555547</v>
      </c>
      <c r="M27" s="3">
        <v>41.289222222222222</v>
      </c>
      <c r="N27" s="3">
        <v>19.896333333333331</v>
      </c>
      <c r="O27" s="3">
        <v>5.6</v>
      </c>
      <c r="P27" s="3">
        <f>SUM(Table3[[#This Row],[LPN Hours (excl. Admin)]:[LPN Admin Hours]])</f>
        <v>70.479888888888894</v>
      </c>
      <c r="Q27" s="3">
        <v>66.103333333333339</v>
      </c>
      <c r="R27" s="3">
        <v>4.3765555555555569</v>
      </c>
      <c r="S27" s="3">
        <f>SUM(Table3[[#This Row],[CNA Hours]], Table3[[#This Row],[NA TR Hours]], Table3[[#This Row],[Med Aide/Tech Hours]])</f>
        <v>175.88455555555555</v>
      </c>
      <c r="T27" s="3">
        <v>175.15788888888889</v>
      </c>
      <c r="U27" s="3">
        <v>0.72666666666666668</v>
      </c>
      <c r="V27" s="3">
        <v>0</v>
      </c>
      <c r="W27" s="3">
        <f>SUM(Table3[[#This Row],[RN Hours Contract]:[Med Aide Hours Contract]])</f>
        <v>0.44444444444444442</v>
      </c>
      <c r="X27" s="3">
        <v>0</v>
      </c>
      <c r="Y27" s="3">
        <v>0.44444444444444442</v>
      </c>
      <c r="Z27" s="3">
        <v>0</v>
      </c>
      <c r="AA27" s="3">
        <v>0</v>
      </c>
      <c r="AB27" s="3">
        <v>0</v>
      </c>
      <c r="AC27" s="3">
        <v>0</v>
      </c>
      <c r="AD27" s="3">
        <v>0</v>
      </c>
      <c r="AE27" s="3">
        <v>0</v>
      </c>
      <c r="AF27" t="s">
        <v>25</v>
      </c>
      <c r="AG27" s="13">
        <v>4</v>
      </c>
      <c r="AQ27"/>
    </row>
    <row r="28" spans="1:43" x14ac:dyDescent="0.2">
      <c r="A28" t="s">
        <v>221</v>
      </c>
      <c r="B28" t="s">
        <v>248</v>
      </c>
      <c r="C28" t="s">
        <v>465</v>
      </c>
      <c r="D28" t="s">
        <v>587</v>
      </c>
      <c r="E28" s="3">
        <v>116.71111111111111</v>
      </c>
      <c r="F28" s="3">
        <f>Table3[[#This Row],[Total Hours Nurse Staffing]]/Table3[[#This Row],[MDS Census]]</f>
        <v>3.8929855293221625</v>
      </c>
      <c r="G28" s="3">
        <f>Table3[[#This Row],[Total Direct Care Staff Hours]]/Table3[[#This Row],[MDS Census]]</f>
        <v>3.5461157654226958</v>
      </c>
      <c r="H28" s="3">
        <f>Table3[[#This Row],[Total RN Hours (w/ Admin, DON)]]/Table3[[#This Row],[MDS Census]]</f>
        <v>0.53894516374714396</v>
      </c>
      <c r="I28" s="3">
        <f>Table3[[#This Row],[RN Hours (excl. Admin, DON)]]/Table3[[#This Row],[MDS Census]]</f>
        <v>0.3004169840060929</v>
      </c>
      <c r="J28" s="3">
        <f t="shared" si="0"/>
        <v>454.35466666666662</v>
      </c>
      <c r="K28" s="3">
        <f>SUM(Table3[[#This Row],[RN Hours (excl. Admin, DON)]], Table3[[#This Row],[LPN Hours (excl. Admin)]], Table3[[#This Row],[CNA Hours]], Table3[[#This Row],[NA TR Hours]], Table3[[#This Row],[Med Aide/Tech Hours]])</f>
        <v>413.87111111111108</v>
      </c>
      <c r="L28" s="3">
        <f>SUM(Table3[[#This Row],[RN Hours (excl. Admin, DON)]:[RN DON Hours]])</f>
        <v>62.900888888888886</v>
      </c>
      <c r="M28" s="3">
        <v>35.061999999999998</v>
      </c>
      <c r="N28" s="3">
        <v>22.238888888888887</v>
      </c>
      <c r="O28" s="3">
        <v>5.6</v>
      </c>
      <c r="P28" s="3">
        <f>SUM(Table3[[#This Row],[LPN Hours (excl. Admin)]:[LPN Admin Hours]])</f>
        <v>107.91655555555553</v>
      </c>
      <c r="Q28" s="3">
        <v>95.271888888888881</v>
      </c>
      <c r="R28" s="3">
        <v>12.644666666666659</v>
      </c>
      <c r="S28" s="3">
        <f>SUM(Table3[[#This Row],[CNA Hours]], Table3[[#This Row],[NA TR Hours]], Table3[[#This Row],[Med Aide/Tech Hours]])</f>
        <v>283.53722222222223</v>
      </c>
      <c r="T28" s="3">
        <v>209.92722222222224</v>
      </c>
      <c r="U28" s="3">
        <v>73.210888888888874</v>
      </c>
      <c r="V28" s="3">
        <v>0.39911111111111114</v>
      </c>
      <c r="W28" s="3">
        <f>SUM(Table3[[#This Row],[RN Hours Contract]:[Med Aide Hours Contract]])</f>
        <v>6.0444444444444443</v>
      </c>
      <c r="X28" s="3">
        <v>0</v>
      </c>
      <c r="Y28" s="3">
        <v>0.62222222222222223</v>
      </c>
      <c r="Z28" s="3">
        <v>5.4222222222222225</v>
      </c>
      <c r="AA28" s="3">
        <v>0</v>
      </c>
      <c r="AB28" s="3">
        <v>0</v>
      </c>
      <c r="AC28" s="3">
        <v>0</v>
      </c>
      <c r="AD28" s="3">
        <v>0</v>
      </c>
      <c r="AE28" s="3">
        <v>0</v>
      </c>
      <c r="AF28" t="s">
        <v>26</v>
      </c>
      <c r="AG28" s="13">
        <v>4</v>
      </c>
      <c r="AQ28"/>
    </row>
    <row r="29" spans="1:43" x14ac:dyDescent="0.2">
      <c r="A29" t="s">
        <v>221</v>
      </c>
      <c r="B29" t="s">
        <v>249</v>
      </c>
      <c r="C29" t="s">
        <v>466</v>
      </c>
      <c r="D29" t="s">
        <v>588</v>
      </c>
      <c r="E29" s="3">
        <v>51.1</v>
      </c>
      <c r="F29" s="3">
        <f>Table3[[#This Row],[Total Hours Nurse Staffing]]/Table3[[#This Row],[MDS Census]]</f>
        <v>3.7448075668623613</v>
      </c>
      <c r="G29" s="3">
        <f>Table3[[#This Row],[Total Direct Care Staff Hours]]/Table3[[#This Row],[MDS Census]]</f>
        <v>3.3261839530332682</v>
      </c>
      <c r="H29" s="3">
        <f>Table3[[#This Row],[Total RN Hours (w/ Admin, DON)]]/Table3[[#This Row],[MDS Census]]</f>
        <v>0.88742117851706892</v>
      </c>
      <c r="I29" s="3">
        <f>Table3[[#This Row],[RN Hours (excl. Admin, DON)]]/Table3[[#This Row],[MDS Census]]</f>
        <v>0.5637095020656665</v>
      </c>
      <c r="J29" s="3">
        <f t="shared" si="0"/>
        <v>191.35966666666667</v>
      </c>
      <c r="K29" s="3">
        <f>SUM(Table3[[#This Row],[RN Hours (excl. Admin, DON)]], Table3[[#This Row],[LPN Hours (excl. Admin)]], Table3[[#This Row],[CNA Hours]], Table3[[#This Row],[NA TR Hours]], Table3[[#This Row],[Med Aide/Tech Hours]])</f>
        <v>169.96800000000002</v>
      </c>
      <c r="L29" s="3">
        <f>SUM(Table3[[#This Row],[RN Hours (excl. Admin, DON)]:[RN DON Hours]])</f>
        <v>45.347222222222221</v>
      </c>
      <c r="M29" s="3">
        <v>28.805555555555557</v>
      </c>
      <c r="N29" s="3">
        <v>10.941666666666666</v>
      </c>
      <c r="O29" s="3">
        <v>5.6</v>
      </c>
      <c r="P29" s="3">
        <f>SUM(Table3[[#This Row],[LPN Hours (excl. Admin)]:[LPN Admin Hours]])</f>
        <v>49.959111111111113</v>
      </c>
      <c r="Q29" s="3">
        <v>45.109111111111112</v>
      </c>
      <c r="R29" s="3">
        <v>4.8499999999999996</v>
      </c>
      <c r="S29" s="3">
        <f>SUM(Table3[[#This Row],[CNA Hours]], Table3[[#This Row],[NA TR Hours]], Table3[[#This Row],[Med Aide/Tech Hours]])</f>
        <v>96.053333333333327</v>
      </c>
      <c r="T29" s="3">
        <v>96.053333333333327</v>
      </c>
      <c r="U29" s="3">
        <v>0</v>
      </c>
      <c r="V29" s="3">
        <v>0</v>
      </c>
      <c r="W29" s="3">
        <f>SUM(Table3[[#This Row],[RN Hours Contract]:[Med Aide Hours Contract]])</f>
        <v>0</v>
      </c>
      <c r="X29" s="3">
        <v>0</v>
      </c>
      <c r="Y29" s="3">
        <v>0</v>
      </c>
      <c r="Z29" s="3">
        <v>0</v>
      </c>
      <c r="AA29" s="3">
        <v>0</v>
      </c>
      <c r="AB29" s="3">
        <v>0</v>
      </c>
      <c r="AC29" s="3">
        <v>0</v>
      </c>
      <c r="AD29" s="3">
        <v>0</v>
      </c>
      <c r="AE29" s="3">
        <v>0</v>
      </c>
      <c r="AF29" t="s">
        <v>27</v>
      </c>
      <c r="AG29" s="13">
        <v>4</v>
      </c>
      <c r="AQ29"/>
    </row>
    <row r="30" spans="1:43" x14ac:dyDescent="0.2">
      <c r="A30" t="s">
        <v>221</v>
      </c>
      <c r="B30" t="s">
        <v>250</v>
      </c>
      <c r="C30" t="s">
        <v>451</v>
      </c>
      <c r="D30" t="s">
        <v>576</v>
      </c>
      <c r="E30" s="3">
        <v>72.5</v>
      </c>
      <c r="F30" s="3">
        <f>Table3[[#This Row],[Total Hours Nurse Staffing]]/Table3[[#This Row],[MDS Census]]</f>
        <v>3.6514206896551724</v>
      </c>
      <c r="G30" s="3">
        <f>Table3[[#This Row],[Total Direct Care Staff Hours]]/Table3[[#This Row],[MDS Census]]</f>
        <v>3.4048383141762448</v>
      </c>
      <c r="H30" s="3">
        <f>Table3[[#This Row],[Total RN Hours (w/ Admin, DON)]]/Table3[[#This Row],[MDS Census]]</f>
        <v>0.90560459770114943</v>
      </c>
      <c r="I30" s="3">
        <f>Table3[[#This Row],[RN Hours (excl. Admin, DON)]]/Table3[[#This Row],[MDS Census]]</f>
        <v>0.65902222222222218</v>
      </c>
      <c r="J30" s="3">
        <f t="shared" si="0"/>
        <v>264.72800000000001</v>
      </c>
      <c r="K30" s="3">
        <f>SUM(Table3[[#This Row],[RN Hours (excl. Admin, DON)]], Table3[[#This Row],[LPN Hours (excl. Admin)]], Table3[[#This Row],[CNA Hours]], Table3[[#This Row],[NA TR Hours]], Table3[[#This Row],[Med Aide/Tech Hours]])</f>
        <v>246.85077777777775</v>
      </c>
      <c r="L30" s="3">
        <f>SUM(Table3[[#This Row],[RN Hours (excl. Admin, DON)]:[RN DON Hours]])</f>
        <v>65.656333333333336</v>
      </c>
      <c r="M30" s="3">
        <v>47.779111111111106</v>
      </c>
      <c r="N30" s="3">
        <v>13.255000000000001</v>
      </c>
      <c r="O30" s="3">
        <v>4.6222222222222218</v>
      </c>
      <c r="P30" s="3">
        <f>SUM(Table3[[#This Row],[LPN Hours (excl. Admin)]:[LPN Admin Hours]])</f>
        <v>53.438333333333333</v>
      </c>
      <c r="Q30" s="3">
        <v>53.438333333333333</v>
      </c>
      <c r="R30" s="3">
        <v>0</v>
      </c>
      <c r="S30" s="3">
        <f>SUM(Table3[[#This Row],[CNA Hours]], Table3[[#This Row],[NA TR Hours]], Table3[[#This Row],[Med Aide/Tech Hours]])</f>
        <v>145.63333333333333</v>
      </c>
      <c r="T30" s="3">
        <v>145.63333333333333</v>
      </c>
      <c r="U30" s="3">
        <v>0</v>
      </c>
      <c r="V30" s="3">
        <v>0</v>
      </c>
      <c r="W30" s="3">
        <f>SUM(Table3[[#This Row],[RN Hours Contract]:[Med Aide Hours Contract]])</f>
        <v>33.071222222222225</v>
      </c>
      <c r="X30" s="3">
        <v>0</v>
      </c>
      <c r="Y30" s="3">
        <v>0</v>
      </c>
      <c r="Z30" s="3">
        <v>0</v>
      </c>
      <c r="AA30" s="3">
        <v>13.508000000000001</v>
      </c>
      <c r="AB30" s="3">
        <v>0</v>
      </c>
      <c r="AC30" s="3">
        <v>19.563222222222226</v>
      </c>
      <c r="AD30" s="3">
        <v>0</v>
      </c>
      <c r="AE30" s="3">
        <v>0</v>
      </c>
      <c r="AF30" t="s">
        <v>28</v>
      </c>
      <c r="AG30" s="13">
        <v>4</v>
      </c>
      <c r="AQ30"/>
    </row>
    <row r="31" spans="1:43" x14ac:dyDescent="0.2">
      <c r="A31" t="s">
        <v>221</v>
      </c>
      <c r="B31" t="s">
        <v>251</v>
      </c>
      <c r="C31" t="s">
        <v>466</v>
      </c>
      <c r="D31" t="s">
        <v>588</v>
      </c>
      <c r="E31" s="3">
        <v>38.111111111111114</v>
      </c>
      <c r="F31" s="3">
        <f>Table3[[#This Row],[Total Hours Nurse Staffing]]/Table3[[#This Row],[MDS Census]]</f>
        <v>4.7525626822157427</v>
      </c>
      <c r="G31" s="3">
        <f>Table3[[#This Row],[Total Direct Care Staff Hours]]/Table3[[#This Row],[MDS Census]]</f>
        <v>4.3525626822157433</v>
      </c>
      <c r="H31" s="3">
        <f>Table3[[#This Row],[Total RN Hours (w/ Admin, DON)]]/Table3[[#This Row],[MDS Census]]</f>
        <v>0.73418658892128263</v>
      </c>
      <c r="I31" s="3">
        <f>Table3[[#This Row],[RN Hours (excl. Admin, DON)]]/Table3[[#This Row],[MDS Census]]</f>
        <v>0.39949271137026238</v>
      </c>
      <c r="J31" s="3">
        <f t="shared" si="0"/>
        <v>181.12544444444444</v>
      </c>
      <c r="K31" s="3">
        <f>SUM(Table3[[#This Row],[RN Hours (excl. Admin, DON)]], Table3[[#This Row],[LPN Hours (excl. Admin)]], Table3[[#This Row],[CNA Hours]], Table3[[#This Row],[NA TR Hours]], Table3[[#This Row],[Med Aide/Tech Hours]])</f>
        <v>165.881</v>
      </c>
      <c r="L31" s="3">
        <f>SUM(Table3[[#This Row],[RN Hours (excl. Admin, DON)]:[RN DON Hours]])</f>
        <v>27.980666666666664</v>
      </c>
      <c r="M31" s="3">
        <v>15.225111111111111</v>
      </c>
      <c r="N31" s="3">
        <v>7.1555555555555559</v>
      </c>
      <c r="O31" s="3">
        <v>5.6</v>
      </c>
      <c r="P31" s="3">
        <f>SUM(Table3[[#This Row],[LPN Hours (excl. Admin)]:[LPN Admin Hours]])</f>
        <v>48.041555555555554</v>
      </c>
      <c r="Q31" s="3">
        <v>45.552666666666667</v>
      </c>
      <c r="R31" s="3">
        <v>2.4888888888888889</v>
      </c>
      <c r="S31" s="3">
        <f>SUM(Table3[[#This Row],[CNA Hours]], Table3[[#This Row],[NA TR Hours]], Table3[[#This Row],[Med Aide/Tech Hours]])</f>
        <v>105.10322222222223</v>
      </c>
      <c r="T31" s="3">
        <v>105.10322222222223</v>
      </c>
      <c r="U31" s="3">
        <v>0</v>
      </c>
      <c r="V31" s="3">
        <v>0</v>
      </c>
      <c r="W31" s="3">
        <f>SUM(Table3[[#This Row],[RN Hours Contract]:[Med Aide Hours Contract]])</f>
        <v>0</v>
      </c>
      <c r="X31" s="3">
        <v>0</v>
      </c>
      <c r="Y31" s="3">
        <v>0</v>
      </c>
      <c r="Z31" s="3">
        <v>0</v>
      </c>
      <c r="AA31" s="3">
        <v>0</v>
      </c>
      <c r="AB31" s="3">
        <v>0</v>
      </c>
      <c r="AC31" s="3">
        <v>0</v>
      </c>
      <c r="AD31" s="3">
        <v>0</v>
      </c>
      <c r="AE31" s="3">
        <v>0</v>
      </c>
      <c r="AF31" t="s">
        <v>29</v>
      </c>
      <c r="AG31" s="13">
        <v>4</v>
      </c>
      <c r="AQ31"/>
    </row>
    <row r="32" spans="1:43" x14ac:dyDescent="0.2">
      <c r="A32" t="s">
        <v>221</v>
      </c>
      <c r="B32" t="s">
        <v>252</v>
      </c>
      <c r="C32" t="s">
        <v>467</v>
      </c>
      <c r="D32" t="s">
        <v>584</v>
      </c>
      <c r="E32" s="3">
        <v>183.9</v>
      </c>
      <c r="F32" s="3">
        <f>Table3[[#This Row],[Total Hours Nurse Staffing]]/Table3[[#This Row],[MDS Census]]</f>
        <v>4.1539937163917591</v>
      </c>
      <c r="G32" s="3">
        <f>Table3[[#This Row],[Total Direct Care Staff Hours]]/Table3[[#This Row],[MDS Census]]</f>
        <v>3.7460576400217507</v>
      </c>
      <c r="H32" s="3">
        <f>Table3[[#This Row],[Total RN Hours (w/ Admin, DON)]]/Table3[[#This Row],[MDS Census]]</f>
        <v>0.47788653253579838</v>
      </c>
      <c r="I32" s="3">
        <f>Table3[[#This Row],[RN Hours (excl. Admin, DON)]]/Table3[[#This Row],[MDS Census]]</f>
        <v>0.28540571566672707</v>
      </c>
      <c r="J32" s="3">
        <f t="shared" si="0"/>
        <v>763.91944444444448</v>
      </c>
      <c r="K32" s="3">
        <f>SUM(Table3[[#This Row],[RN Hours (excl. Admin, DON)]], Table3[[#This Row],[LPN Hours (excl. Admin)]], Table3[[#This Row],[CNA Hours]], Table3[[#This Row],[NA TR Hours]], Table3[[#This Row],[Med Aide/Tech Hours]])</f>
        <v>688.9</v>
      </c>
      <c r="L32" s="3">
        <f>SUM(Table3[[#This Row],[RN Hours (excl. Admin, DON)]:[RN DON Hours]])</f>
        <v>87.883333333333326</v>
      </c>
      <c r="M32" s="3">
        <v>52.486111111111114</v>
      </c>
      <c r="N32" s="3">
        <v>30.68611111111111</v>
      </c>
      <c r="O32" s="3">
        <v>4.7111111111111112</v>
      </c>
      <c r="P32" s="3">
        <f>SUM(Table3[[#This Row],[LPN Hours (excl. Admin)]:[LPN Admin Hours]])</f>
        <v>198.89444444444445</v>
      </c>
      <c r="Q32" s="3">
        <v>159.27222222222221</v>
      </c>
      <c r="R32" s="3">
        <v>39.62222222222222</v>
      </c>
      <c r="S32" s="3">
        <f>SUM(Table3[[#This Row],[CNA Hours]], Table3[[#This Row],[NA TR Hours]], Table3[[#This Row],[Med Aide/Tech Hours]])</f>
        <v>477.14166666666665</v>
      </c>
      <c r="T32" s="3">
        <v>477.14166666666665</v>
      </c>
      <c r="U32" s="3">
        <v>0</v>
      </c>
      <c r="V32" s="3">
        <v>0</v>
      </c>
      <c r="W32" s="3">
        <f>SUM(Table3[[#This Row],[RN Hours Contract]:[Med Aide Hours Contract]])</f>
        <v>0</v>
      </c>
      <c r="X32" s="3">
        <v>0</v>
      </c>
      <c r="Y32" s="3">
        <v>0</v>
      </c>
      <c r="Z32" s="3">
        <v>0</v>
      </c>
      <c r="AA32" s="3">
        <v>0</v>
      </c>
      <c r="AB32" s="3">
        <v>0</v>
      </c>
      <c r="AC32" s="3">
        <v>0</v>
      </c>
      <c r="AD32" s="3">
        <v>0</v>
      </c>
      <c r="AE32" s="3">
        <v>0</v>
      </c>
      <c r="AF32" t="s">
        <v>30</v>
      </c>
      <c r="AG32" s="13">
        <v>4</v>
      </c>
      <c r="AQ32"/>
    </row>
    <row r="33" spans="1:43" x14ac:dyDescent="0.2">
      <c r="A33" t="s">
        <v>221</v>
      </c>
      <c r="B33" t="s">
        <v>253</v>
      </c>
      <c r="C33" t="s">
        <v>468</v>
      </c>
      <c r="D33" t="s">
        <v>589</v>
      </c>
      <c r="E33" s="3">
        <v>135.78888888888889</v>
      </c>
      <c r="F33" s="3">
        <f>Table3[[#This Row],[Total Hours Nurse Staffing]]/Table3[[#This Row],[MDS Census]]</f>
        <v>3.5677317731773175</v>
      </c>
      <c r="G33" s="3">
        <f>Table3[[#This Row],[Total Direct Care Staff Hours]]/Table3[[#This Row],[MDS Census]]</f>
        <v>3.4963791833728828</v>
      </c>
      <c r="H33" s="3">
        <f>Table3[[#This Row],[Total RN Hours (w/ Admin, DON)]]/Table3[[#This Row],[MDS Census]]</f>
        <v>0.55073234596186893</v>
      </c>
      <c r="I33" s="3">
        <f>Table3[[#This Row],[RN Hours (excl. Admin, DON)]]/Table3[[#This Row],[MDS Census]]</f>
        <v>0.47937975615743394</v>
      </c>
      <c r="J33" s="3">
        <f t="shared" si="0"/>
        <v>484.45833333333331</v>
      </c>
      <c r="K33" s="3">
        <f>SUM(Table3[[#This Row],[RN Hours (excl. Admin, DON)]], Table3[[#This Row],[LPN Hours (excl. Admin)]], Table3[[#This Row],[CNA Hours]], Table3[[#This Row],[NA TR Hours]], Table3[[#This Row],[Med Aide/Tech Hours]])</f>
        <v>474.76944444444445</v>
      </c>
      <c r="L33" s="3">
        <f>SUM(Table3[[#This Row],[RN Hours (excl. Admin, DON)]:[RN DON Hours]])</f>
        <v>74.783333333333331</v>
      </c>
      <c r="M33" s="3">
        <v>65.094444444444449</v>
      </c>
      <c r="N33" s="3">
        <v>4.7111111111111112</v>
      </c>
      <c r="O33" s="3">
        <v>4.9777777777777779</v>
      </c>
      <c r="P33" s="3">
        <f>SUM(Table3[[#This Row],[LPN Hours (excl. Admin)]:[LPN Admin Hours]])</f>
        <v>123.33055555555555</v>
      </c>
      <c r="Q33" s="3">
        <v>123.33055555555555</v>
      </c>
      <c r="R33" s="3">
        <v>0</v>
      </c>
      <c r="S33" s="3">
        <f>SUM(Table3[[#This Row],[CNA Hours]], Table3[[#This Row],[NA TR Hours]], Table3[[#This Row],[Med Aide/Tech Hours]])</f>
        <v>286.34444444444443</v>
      </c>
      <c r="T33" s="3">
        <v>286.34444444444443</v>
      </c>
      <c r="U33" s="3">
        <v>0</v>
      </c>
      <c r="V33" s="3">
        <v>0</v>
      </c>
      <c r="W33" s="3">
        <f>SUM(Table3[[#This Row],[RN Hours Contract]:[Med Aide Hours Contract]])</f>
        <v>0</v>
      </c>
      <c r="X33" s="3">
        <v>0</v>
      </c>
      <c r="Y33" s="3">
        <v>0</v>
      </c>
      <c r="Z33" s="3">
        <v>0</v>
      </c>
      <c r="AA33" s="3">
        <v>0</v>
      </c>
      <c r="AB33" s="3">
        <v>0</v>
      </c>
      <c r="AC33" s="3">
        <v>0</v>
      </c>
      <c r="AD33" s="3">
        <v>0</v>
      </c>
      <c r="AE33" s="3">
        <v>0</v>
      </c>
      <c r="AF33" t="s">
        <v>31</v>
      </c>
      <c r="AG33" s="13">
        <v>4</v>
      </c>
      <c r="AQ33"/>
    </row>
    <row r="34" spans="1:43" x14ac:dyDescent="0.2">
      <c r="A34" t="s">
        <v>221</v>
      </c>
      <c r="B34" t="s">
        <v>254</v>
      </c>
      <c r="C34" t="s">
        <v>445</v>
      </c>
      <c r="D34" t="s">
        <v>572</v>
      </c>
      <c r="E34" s="3">
        <v>188.24444444444444</v>
      </c>
      <c r="F34" s="3">
        <f>Table3[[#This Row],[Total Hours Nurse Staffing]]/Table3[[#This Row],[MDS Census]]</f>
        <v>5.0479996458505489</v>
      </c>
      <c r="G34" s="3">
        <f>Table3[[#This Row],[Total Direct Care Staff Hours]]/Table3[[#This Row],[MDS Census]]</f>
        <v>4.6909284618108842</v>
      </c>
      <c r="H34" s="3">
        <f>Table3[[#This Row],[Total RN Hours (w/ Admin, DON)]]/Table3[[#This Row],[MDS Census]]</f>
        <v>0.51018179671821506</v>
      </c>
      <c r="I34" s="3">
        <f>Table3[[#This Row],[RN Hours (excl. Admin, DON)]]/Table3[[#This Row],[MDS Census]]</f>
        <v>0.28175540077912881</v>
      </c>
      <c r="J34" s="3">
        <f t="shared" si="0"/>
        <v>950.25788888888883</v>
      </c>
      <c r="K34" s="3">
        <f>SUM(Table3[[#This Row],[RN Hours (excl. Admin, DON)]], Table3[[#This Row],[LPN Hours (excl. Admin)]], Table3[[#This Row],[CNA Hours]], Table3[[#This Row],[NA TR Hours]], Table3[[#This Row],[Med Aide/Tech Hours]])</f>
        <v>883.04122222222213</v>
      </c>
      <c r="L34" s="3">
        <f>SUM(Table3[[#This Row],[RN Hours (excl. Admin, DON)]:[RN DON Hours]])</f>
        <v>96.038888888888877</v>
      </c>
      <c r="M34" s="3">
        <v>53.038888888888891</v>
      </c>
      <c r="N34" s="3">
        <v>35.863888888888887</v>
      </c>
      <c r="O34" s="3">
        <v>7.1361111111111111</v>
      </c>
      <c r="P34" s="3">
        <f>SUM(Table3[[#This Row],[LPN Hours (excl. Admin)]:[LPN Admin Hours]])</f>
        <v>253.69722222222222</v>
      </c>
      <c r="Q34" s="3">
        <v>229.48055555555555</v>
      </c>
      <c r="R34" s="3">
        <v>24.216666666666665</v>
      </c>
      <c r="S34" s="3">
        <f>SUM(Table3[[#This Row],[CNA Hours]], Table3[[#This Row],[NA TR Hours]], Table3[[#This Row],[Med Aide/Tech Hours]])</f>
        <v>600.52177777777774</v>
      </c>
      <c r="T34" s="3">
        <v>600.52177777777774</v>
      </c>
      <c r="U34" s="3">
        <v>0</v>
      </c>
      <c r="V34" s="3">
        <v>0</v>
      </c>
      <c r="W34" s="3">
        <f>SUM(Table3[[#This Row],[RN Hours Contract]:[Med Aide Hours Contract]])</f>
        <v>191.59399999999999</v>
      </c>
      <c r="X34" s="3">
        <v>23.75</v>
      </c>
      <c r="Y34" s="3">
        <v>3.911111111111111</v>
      </c>
      <c r="Z34" s="3">
        <v>4</v>
      </c>
      <c r="AA34" s="3">
        <v>37.608333333333334</v>
      </c>
      <c r="AB34" s="3">
        <v>0</v>
      </c>
      <c r="AC34" s="3">
        <v>122.32455555555556</v>
      </c>
      <c r="AD34" s="3">
        <v>0</v>
      </c>
      <c r="AE34" s="3">
        <v>0</v>
      </c>
      <c r="AF34" t="s">
        <v>32</v>
      </c>
      <c r="AG34" s="13">
        <v>4</v>
      </c>
      <c r="AQ34"/>
    </row>
    <row r="35" spans="1:43" x14ac:dyDescent="0.2">
      <c r="A35" t="s">
        <v>221</v>
      </c>
      <c r="B35" t="s">
        <v>255</v>
      </c>
      <c r="C35" t="s">
        <v>469</v>
      </c>
      <c r="D35" t="s">
        <v>590</v>
      </c>
      <c r="E35" s="3">
        <v>85.844444444444449</v>
      </c>
      <c r="F35" s="3">
        <f>Table3[[#This Row],[Total Hours Nurse Staffing]]/Table3[[#This Row],[MDS Census]]</f>
        <v>3.5575187677970486</v>
      </c>
      <c r="G35" s="3">
        <f>Table3[[#This Row],[Total Direct Care Staff Hours]]/Table3[[#This Row],[MDS Census]]</f>
        <v>3.3724488739321767</v>
      </c>
      <c r="H35" s="3">
        <f>Table3[[#This Row],[Total RN Hours (w/ Admin, DON)]]/Table3[[#This Row],[MDS Census]]</f>
        <v>0.57989645353352315</v>
      </c>
      <c r="I35" s="3">
        <f>Table3[[#This Row],[RN Hours (excl. Admin, DON)]]/Table3[[#This Row],[MDS Census]]</f>
        <v>0.43772456639917157</v>
      </c>
      <c r="J35" s="3">
        <f t="shared" si="0"/>
        <v>305.39322222222222</v>
      </c>
      <c r="K35" s="3">
        <f>SUM(Table3[[#This Row],[RN Hours (excl. Admin, DON)]], Table3[[#This Row],[LPN Hours (excl. Admin)]], Table3[[#This Row],[CNA Hours]], Table3[[#This Row],[NA TR Hours]], Table3[[#This Row],[Med Aide/Tech Hours]])</f>
        <v>289.50599999999997</v>
      </c>
      <c r="L35" s="3">
        <f>SUM(Table3[[#This Row],[RN Hours (excl. Admin, DON)]:[RN DON Hours]])</f>
        <v>49.780888888888889</v>
      </c>
      <c r="M35" s="3">
        <v>37.576222222222221</v>
      </c>
      <c r="N35" s="3">
        <v>8.5602222222222224</v>
      </c>
      <c r="O35" s="3">
        <v>3.6444444444444444</v>
      </c>
      <c r="P35" s="3">
        <f>SUM(Table3[[#This Row],[LPN Hours (excl. Admin)]:[LPN Admin Hours]])</f>
        <v>67.619333333333344</v>
      </c>
      <c r="Q35" s="3">
        <v>63.936777777777785</v>
      </c>
      <c r="R35" s="3">
        <v>3.6825555555555569</v>
      </c>
      <c r="S35" s="3">
        <f>SUM(Table3[[#This Row],[CNA Hours]], Table3[[#This Row],[NA TR Hours]], Table3[[#This Row],[Med Aide/Tech Hours]])</f>
        <v>187.99299999999999</v>
      </c>
      <c r="T35" s="3">
        <v>126.73422222222221</v>
      </c>
      <c r="U35" s="3">
        <v>61.258777777777766</v>
      </c>
      <c r="V35" s="3">
        <v>0</v>
      </c>
      <c r="W35" s="3">
        <f>SUM(Table3[[#This Row],[RN Hours Contract]:[Med Aide Hours Contract]])</f>
        <v>0</v>
      </c>
      <c r="X35" s="3">
        <v>0</v>
      </c>
      <c r="Y35" s="3">
        <v>0</v>
      </c>
      <c r="Z35" s="3">
        <v>0</v>
      </c>
      <c r="AA35" s="3">
        <v>0</v>
      </c>
      <c r="AB35" s="3">
        <v>0</v>
      </c>
      <c r="AC35" s="3">
        <v>0</v>
      </c>
      <c r="AD35" s="3">
        <v>0</v>
      </c>
      <c r="AE35" s="3">
        <v>0</v>
      </c>
      <c r="AF35" t="s">
        <v>33</v>
      </c>
      <c r="AG35" s="13">
        <v>4</v>
      </c>
      <c r="AQ35"/>
    </row>
    <row r="36" spans="1:43" x14ac:dyDescent="0.2">
      <c r="A36" t="s">
        <v>221</v>
      </c>
      <c r="B36" t="s">
        <v>256</v>
      </c>
      <c r="C36" t="s">
        <v>470</v>
      </c>
      <c r="D36" t="s">
        <v>591</v>
      </c>
      <c r="E36" s="3">
        <v>83.066666666666663</v>
      </c>
      <c r="F36" s="3">
        <f>Table3[[#This Row],[Total Hours Nurse Staffing]]/Table3[[#This Row],[MDS Census]]</f>
        <v>3.3100307651150351</v>
      </c>
      <c r="G36" s="3">
        <f>Table3[[#This Row],[Total Direct Care Staff Hours]]/Table3[[#This Row],[MDS Census]]</f>
        <v>3.1187199036918138</v>
      </c>
      <c r="H36" s="3">
        <f>Table3[[#This Row],[Total RN Hours (w/ Admin, DON)]]/Table3[[#This Row],[MDS Census]]</f>
        <v>0.30806714820759773</v>
      </c>
      <c r="I36" s="3">
        <f>Table3[[#This Row],[RN Hours (excl. Admin, DON)]]/Table3[[#This Row],[MDS Census]]</f>
        <v>0.11675628678437669</v>
      </c>
      <c r="J36" s="3">
        <f t="shared" si="0"/>
        <v>274.95322222222222</v>
      </c>
      <c r="K36" s="3">
        <f>SUM(Table3[[#This Row],[RN Hours (excl. Admin, DON)]], Table3[[#This Row],[LPN Hours (excl. Admin)]], Table3[[#This Row],[CNA Hours]], Table3[[#This Row],[NA TR Hours]], Table3[[#This Row],[Med Aide/Tech Hours]])</f>
        <v>259.06166666666667</v>
      </c>
      <c r="L36" s="3">
        <f>SUM(Table3[[#This Row],[RN Hours (excl. Admin, DON)]:[RN DON Hours]])</f>
        <v>25.590111111111117</v>
      </c>
      <c r="M36" s="3">
        <v>9.698555555555556</v>
      </c>
      <c r="N36" s="3">
        <v>12.69155555555556</v>
      </c>
      <c r="O36" s="3">
        <v>3.2</v>
      </c>
      <c r="P36" s="3">
        <f>SUM(Table3[[#This Row],[LPN Hours (excl. Admin)]:[LPN Admin Hours]])</f>
        <v>80.308222222222213</v>
      </c>
      <c r="Q36" s="3">
        <v>80.308222222222213</v>
      </c>
      <c r="R36" s="3">
        <v>0</v>
      </c>
      <c r="S36" s="3">
        <f>SUM(Table3[[#This Row],[CNA Hours]], Table3[[#This Row],[NA TR Hours]], Table3[[#This Row],[Med Aide/Tech Hours]])</f>
        <v>169.05488888888891</v>
      </c>
      <c r="T36" s="3">
        <v>146.02066666666667</v>
      </c>
      <c r="U36" s="3">
        <v>23.034222222222226</v>
      </c>
      <c r="V36" s="3">
        <v>0</v>
      </c>
      <c r="W36" s="3">
        <f>SUM(Table3[[#This Row],[RN Hours Contract]:[Med Aide Hours Contract]])</f>
        <v>41.952444444444438</v>
      </c>
      <c r="X36" s="3">
        <v>5.9696666666666669</v>
      </c>
      <c r="Y36" s="3">
        <v>0.6</v>
      </c>
      <c r="Z36" s="3">
        <v>0</v>
      </c>
      <c r="AA36" s="3">
        <v>10.530777777777777</v>
      </c>
      <c r="AB36" s="3">
        <v>0</v>
      </c>
      <c r="AC36" s="3">
        <v>24.851999999999997</v>
      </c>
      <c r="AD36" s="3">
        <v>0</v>
      </c>
      <c r="AE36" s="3">
        <v>0</v>
      </c>
      <c r="AF36" t="s">
        <v>34</v>
      </c>
      <c r="AG36" s="13">
        <v>4</v>
      </c>
      <c r="AQ36"/>
    </row>
    <row r="37" spans="1:43" x14ac:dyDescent="0.2">
      <c r="A37" t="s">
        <v>221</v>
      </c>
      <c r="B37" t="s">
        <v>257</v>
      </c>
      <c r="C37" t="s">
        <v>471</v>
      </c>
      <c r="D37" t="s">
        <v>592</v>
      </c>
      <c r="E37" s="3">
        <v>54.666666666666664</v>
      </c>
      <c r="F37" s="3">
        <f>Table3[[#This Row],[Total Hours Nurse Staffing]]/Table3[[#This Row],[MDS Census]]</f>
        <v>4.0165142276422765</v>
      </c>
      <c r="G37" s="3">
        <f>Table3[[#This Row],[Total Direct Care Staff Hours]]/Table3[[#This Row],[MDS Census]]</f>
        <v>3.6452743902439022</v>
      </c>
      <c r="H37" s="3">
        <f>Table3[[#This Row],[Total RN Hours (w/ Admin, DON)]]/Table3[[#This Row],[MDS Census]]</f>
        <v>0.45528455284552843</v>
      </c>
      <c r="I37" s="3">
        <f>Table3[[#This Row],[RN Hours (excl. Admin, DON)]]/Table3[[#This Row],[MDS Census]]</f>
        <v>0.28130081300813009</v>
      </c>
      <c r="J37" s="3">
        <f t="shared" si="0"/>
        <v>219.56944444444446</v>
      </c>
      <c r="K37" s="3">
        <f>SUM(Table3[[#This Row],[RN Hours (excl. Admin, DON)]], Table3[[#This Row],[LPN Hours (excl. Admin)]], Table3[[#This Row],[CNA Hours]], Table3[[#This Row],[NA TR Hours]], Table3[[#This Row],[Med Aide/Tech Hours]])</f>
        <v>199.27499999999998</v>
      </c>
      <c r="L37" s="3">
        <f>SUM(Table3[[#This Row],[RN Hours (excl. Admin, DON)]:[RN DON Hours]])</f>
        <v>24.888888888888886</v>
      </c>
      <c r="M37" s="3">
        <v>15.377777777777778</v>
      </c>
      <c r="N37" s="3">
        <v>3.911111111111111</v>
      </c>
      <c r="O37" s="3">
        <v>5.6</v>
      </c>
      <c r="P37" s="3">
        <f>SUM(Table3[[#This Row],[LPN Hours (excl. Admin)]:[LPN Admin Hours]])</f>
        <v>67.438888888888897</v>
      </c>
      <c r="Q37" s="3">
        <v>56.655555555555559</v>
      </c>
      <c r="R37" s="3">
        <v>10.783333333333333</v>
      </c>
      <c r="S37" s="3">
        <f>SUM(Table3[[#This Row],[CNA Hours]], Table3[[#This Row],[NA TR Hours]], Table3[[#This Row],[Med Aide/Tech Hours]])</f>
        <v>127.24166666666666</v>
      </c>
      <c r="T37" s="3">
        <v>127.24166666666666</v>
      </c>
      <c r="U37" s="3">
        <v>0</v>
      </c>
      <c r="V37" s="3">
        <v>0</v>
      </c>
      <c r="W37" s="3">
        <f>SUM(Table3[[#This Row],[RN Hours Contract]:[Med Aide Hours Contract]])</f>
        <v>0</v>
      </c>
      <c r="X37" s="3">
        <v>0</v>
      </c>
      <c r="Y37" s="3">
        <v>0</v>
      </c>
      <c r="Z37" s="3">
        <v>0</v>
      </c>
      <c r="AA37" s="3">
        <v>0</v>
      </c>
      <c r="AB37" s="3">
        <v>0</v>
      </c>
      <c r="AC37" s="3">
        <v>0</v>
      </c>
      <c r="AD37" s="3">
        <v>0</v>
      </c>
      <c r="AE37" s="3">
        <v>0</v>
      </c>
      <c r="AF37" t="s">
        <v>35</v>
      </c>
      <c r="AG37" s="13">
        <v>4</v>
      </c>
      <c r="AQ37"/>
    </row>
    <row r="38" spans="1:43" x14ac:dyDescent="0.2">
      <c r="A38" t="s">
        <v>221</v>
      </c>
      <c r="B38" t="s">
        <v>258</v>
      </c>
      <c r="C38" t="s">
        <v>445</v>
      </c>
      <c r="D38" t="s">
        <v>572</v>
      </c>
      <c r="E38" s="3">
        <v>151.63333333333333</v>
      </c>
      <c r="F38" s="3">
        <f>Table3[[#This Row],[Total Hours Nurse Staffing]]/Table3[[#This Row],[MDS Census]]</f>
        <v>3.389984612002638</v>
      </c>
      <c r="G38" s="3">
        <f>Table3[[#This Row],[Total Direct Care Staff Hours]]/Table3[[#This Row],[MDS Census]]</f>
        <v>3.2178661976991281</v>
      </c>
      <c r="H38" s="3">
        <f>Table3[[#This Row],[Total RN Hours (w/ Admin, DON)]]/Table3[[#This Row],[MDS Census]]</f>
        <v>0.50335678171026599</v>
      </c>
      <c r="I38" s="3">
        <f>Table3[[#This Row],[RN Hours (excl. Admin, DON)]]/Table3[[#This Row],[MDS Census]]</f>
        <v>0.39884516743606657</v>
      </c>
      <c r="J38" s="3">
        <f t="shared" si="0"/>
        <v>514.03466666666668</v>
      </c>
      <c r="K38" s="3">
        <f>SUM(Table3[[#This Row],[RN Hours (excl. Admin, DON)]], Table3[[#This Row],[LPN Hours (excl. Admin)]], Table3[[#This Row],[CNA Hours]], Table3[[#This Row],[NA TR Hours]], Table3[[#This Row],[Med Aide/Tech Hours]])</f>
        <v>487.93577777777773</v>
      </c>
      <c r="L38" s="3">
        <f>SUM(Table3[[#This Row],[RN Hours (excl. Admin, DON)]:[RN DON Hours]])</f>
        <v>76.325666666666663</v>
      </c>
      <c r="M38" s="3">
        <v>60.478222222222222</v>
      </c>
      <c r="N38" s="3">
        <v>10.514111111111113</v>
      </c>
      <c r="O38" s="3">
        <v>5.333333333333333</v>
      </c>
      <c r="P38" s="3">
        <f>SUM(Table3[[#This Row],[LPN Hours (excl. Admin)]:[LPN Admin Hours]])</f>
        <v>130.89211111111109</v>
      </c>
      <c r="Q38" s="3">
        <v>120.64066666666666</v>
      </c>
      <c r="R38" s="3">
        <v>10.251444444444445</v>
      </c>
      <c r="S38" s="3">
        <f>SUM(Table3[[#This Row],[CNA Hours]], Table3[[#This Row],[NA TR Hours]], Table3[[#This Row],[Med Aide/Tech Hours]])</f>
        <v>306.81688888888891</v>
      </c>
      <c r="T38" s="3">
        <v>216.6188888888889</v>
      </c>
      <c r="U38" s="3">
        <v>90.198000000000008</v>
      </c>
      <c r="V38" s="3">
        <v>0</v>
      </c>
      <c r="W38" s="3">
        <f>SUM(Table3[[#This Row],[RN Hours Contract]:[Med Aide Hours Contract]])</f>
        <v>38.956222222222223</v>
      </c>
      <c r="X38" s="3">
        <v>2.3611111111111112</v>
      </c>
      <c r="Y38" s="3">
        <v>0</v>
      </c>
      <c r="Z38" s="3">
        <v>0</v>
      </c>
      <c r="AA38" s="3">
        <v>5.2423333333333328</v>
      </c>
      <c r="AB38" s="3">
        <v>0</v>
      </c>
      <c r="AC38" s="3">
        <v>31.352777777777778</v>
      </c>
      <c r="AD38" s="3">
        <v>0</v>
      </c>
      <c r="AE38" s="3">
        <v>0</v>
      </c>
      <c r="AF38" t="s">
        <v>36</v>
      </c>
      <c r="AG38" s="13">
        <v>4</v>
      </c>
      <c r="AQ38"/>
    </row>
    <row r="39" spans="1:43" x14ac:dyDescent="0.2">
      <c r="A39" t="s">
        <v>221</v>
      </c>
      <c r="B39" t="s">
        <v>259</v>
      </c>
      <c r="C39" t="s">
        <v>445</v>
      </c>
      <c r="D39" t="s">
        <v>572</v>
      </c>
      <c r="E39" s="3">
        <v>71.888888888888886</v>
      </c>
      <c r="F39" s="3">
        <f>Table3[[#This Row],[Total Hours Nurse Staffing]]/Table3[[#This Row],[MDS Census]]</f>
        <v>3.0114590417310665</v>
      </c>
      <c r="G39" s="3">
        <f>Table3[[#This Row],[Total Direct Care Staff Hours]]/Table3[[#This Row],[MDS Census]]</f>
        <v>2.6432581143740337</v>
      </c>
      <c r="H39" s="3">
        <f>Table3[[#This Row],[Total RN Hours (w/ Admin, DON)]]/Table3[[#This Row],[MDS Census]]</f>
        <v>0.28803863987635242</v>
      </c>
      <c r="I39" s="3">
        <f>Table3[[#This Row],[RN Hours (excl. Admin, DON)]]/Table3[[#This Row],[MDS Census]]</f>
        <v>5.1871715610510051E-2</v>
      </c>
      <c r="J39" s="3">
        <f t="shared" si="0"/>
        <v>216.49044444444445</v>
      </c>
      <c r="K39" s="3">
        <f>SUM(Table3[[#This Row],[RN Hours (excl. Admin, DON)]], Table3[[#This Row],[LPN Hours (excl. Admin)]], Table3[[#This Row],[CNA Hours]], Table3[[#This Row],[NA TR Hours]], Table3[[#This Row],[Med Aide/Tech Hours]])</f>
        <v>190.02088888888886</v>
      </c>
      <c r="L39" s="3">
        <f>SUM(Table3[[#This Row],[RN Hours (excl. Admin, DON)]:[RN DON Hours]])</f>
        <v>20.706777777777777</v>
      </c>
      <c r="M39" s="3">
        <v>3.7290000000000001</v>
      </c>
      <c r="N39" s="3">
        <v>10.933333333333334</v>
      </c>
      <c r="O39" s="3">
        <v>6.0444444444444443</v>
      </c>
      <c r="P39" s="3">
        <f>SUM(Table3[[#This Row],[LPN Hours (excl. Admin)]:[LPN Admin Hours]])</f>
        <v>62.967999999999996</v>
      </c>
      <c r="Q39" s="3">
        <v>53.476222222222219</v>
      </c>
      <c r="R39" s="3">
        <v>9.4917777777777772</v>
      </c>
      <c r="S39" s="3">
        <f>SUM(Table3[[#This Row],[CNA Hours]], Table3[[#This Row],[NA TR Hours]], Table3[[#This Row],[Med Aide/Tech Hours]])</f>
        <v>132.81566666666666</v>
      </c>
      <c r="T39" s="3">
        <v>121.39977777777777</v>
      </c>
      <c r="U39" s="3">
        <v>11.415888888888887</v>
      </c>
      <c r="V39" s="3">
        <v>0</v>
      </c>
      <c r="W39" s="3">
        <f>SUM(Table3[[#This Row],[RN Hours Contract]:[Med Aide Hours Contract]])</f>
        <v>1.7777777777777777</v>
      </c>
      <c r="X39" s="3">
        <v>1.3333333333333333</v>
      </c>
      <c r="Y39" s="3">
        <v>0</v>
      </c>
      <c r="Z39" s="3">
        <v>0.44444444444444442</v>
      </c>
      <c r="AA39" s="3">
        <v>0</v>
      </c>
      <c r="AB39" s="3">
        <v>0</v>
      </c>
      <c r="AC39" s="3">
        <v>0</v>
      </c>
      <c r="AD39" s="3">
        <v>0</v>
      </c>
      <c r="AE39" s="3">
        <v>0</v>
      </c>
      <c r="AF39" t="s">
        <v>37</v>
      </c>
      <c r="AG39" s="13">
        <v>4</v>
      </c>
      <c r="AQ39"/>
    </row>
    <row r="40" spans="1:43" x14ac:dyDescent="0.2">
      <c r="A40" t="s">
        <v>221</v>
      </c>
      <c r="B40" t="s">
        <v>260</v>
      </c>
      <c r="C40" t="s">
        <v>472</v>
      </c>
      <c r="D40" t="s">
        <v>593</v>
      </c>
      <c r="E40" s="3">
        <v>69.36666666666666</v>
      </c>
      <c r="F40" s="3">
        <f>Table3[[#This Row],[Total Hours Nurse Staffing]]/Table3[[#This Row],[MDS Census]]</f>
        <v>3.540725612686209</v>
      </c>
      <c r="G40" s="3">
        <f>Table3[[#This Row],[Total Direct Care Staff Hours]]/Table3[[#This Row],[MDS Census]]</f>
        <v>2.9448982860804103</v>
      </c>
      <c r="H40" s="3">
        <f>Table3[[#This Row],[Total RN Hours (w/ Admin, DON)]]/Table3[[#This Row],[MDS Census]]</f>
        <v>0.68516738747397088</v>
      </c>
      <c r="I40" s="3">
        <f>Table3[[#This Row],[RN Hours (excl. Admin, DON)]]/Table3[[#This Row],[MDS Census]]</f>
        <v>8.9340060868172352E-2</v>
      </c>
      <c r="J40" s="3">
        <f t="shared" si="0"/>
        <v>245.60833333333335</v>
      </c>
      <c r="K40" s="3">
        <f>SUM(Table3[[#This Row],[RN Hours (excl. Admin, DON)]], Table3[[#This Row],[LPN Hours (excl. Admin)]], Table3[[#This Row],[CNA Hours]], Table3[[#This Row],[NA TR Hours]], Table3[[#This Row],[Med Aide/Tech Hours]])</f>
        <v>204.27777777777777</v>
      </c>
      <c r="L40" s="3">
        <f>SUM(Table3[[#This Row],[RN Hours (excl. Admin, DON)]:[RN DON Hours]])</f>
        <v>47.527777777777779</v>
      </c>
      <c r="M40" s="3">
        <v>6.197222222222222</v>
      </c>
      <c r="N40" s="3">
        <v>23.641666666666666</v>
      </c>
      <c r="O40" s="3">
        <v>17.68888888888889</v>
      </c>
      <c r="P40" s="3">
        <f>SUM(Table3[[#This Row],[LPN Hours (excl. Admin)]:[LPN Admin Hours]])</f>
        <v>64.688888888888883</v>
      </c>
      <c r="Q40" s="3">
        <v>64.688888888888883</v>
      </c>
      <c r="R40" s="3">
        <v>0</v>
      </c>
      <c r="S40" s="3">
        <f>SUM(Table3[[#This Row],[CNA Hours]], Table3[[#This Row],[NA TR Hours]], Table3[[#This Row],[Med Aide/Tech Hours]])</f>
        <v>133.39166666666668</v>
      </c>
      <c r="T40" s="3">
        <v>130.34166666666667</v>
      </c>
      <c r="U40" s="3">
        <v>3.05</v>
      </c>
      <c r="V40" s="3">
        <v>0</v>
      </c>
      <c r="W40" s="3">
        <f>SUM(Table3[[#This Row],[RN Hours Contract]:[Med Aide Hours Contract]])</f>
        <v>0</v>
      </c>
      <c r="X40" s="3">
        <v>0</v>
      </c>
      <c r="Y40" s="3">
        <v>0</v>
      </c>
      <c r="Z40" s="3">
        <v>0</v>
      </c>
      <c r="AA40" s="3">
        <v>0</v>
      </c>
      <c r="AB40" s="3">
        <v>0</v>
      </c>
      <c r="AC40" s="3">
        <v>0</v>
      </c>
      <c r="AD40" s="3">
        <v>0</v>
      </c>
      <c r="AE40" s="3">
        <v>0</v>
      </c>
      <c r="AF40" t="s">
        <v>38</v>
      </c>
      <c r="AG40" s="13">
        <v>4</v>
      </c>
      <c r="AQ40"/>
    </row>
    <row r="41" spans="1:43" x14ac:dyDescent="0.2">
      <c r="A41" t="s">
        <v>221</v>
      </c>
      <c r="B41" t="s">
        <v>261</v>
      </c>
      <c r="C41" t="s">
        <v>472</v>
      </c>
      <c r="D41" t="s">
        <v>593</v>
      </c>
      <c r="E41" s="3">
        <v>117.88888888888889</v>
      </c>
      <c r="F41" s="3">
        <f>Table3[[#This Row],[Total Hours Nurse Staffing]]/Table3[[#This Row],[MDS Census]]</f>
        <v>4.5931121583411878</v>
      </c>
      <c r="G41" s="3">
        <f>Table3[[#This Row],[Total Direct Care Staff Hours]]/Table3[[#This Row],[MDS Census]]</f>
        <v>4.1968350612629592</v>
      </c>
      <c r="H41" s="3">
        <f>Table3[[#This Row],[Total RN Hours (w/ Admin, DON)]]/Table3[[#This Row],[MDS Census]]</f>
        <v>0.62429311969839774</v>
      </c>
      <c r="I41" s="3">
        <f>Table3[[#This Row],[RN Hours (excl. Admin, DON)]]/Table3[[#This Row],[MDS Census]]</f>
        <v>0.44566446748350613</v>
      </c>
      <c r="J41" s="3">
        <f t="shared" si="0"/>
        <v>541.47688888888888</v>
      </c>
      <c r="K41" s="3">
        <f>SUM(Table3[[#This Row],[RN Hours (excl. Admin, DON)]], Table3[[#This Row],[LPN Hours (excl. Admin)]], Table3[[#This Row],[CNA Hours]], Table3[[#This Row],[NA TR Hours]], Table3[[#This Row],[Med Aide/Tech Hours]])</f>
        <v>494.76022222222218</v>
      </c>
      <c r="L41" s="3">
        <f>SUM(Table3[[#This Row],[RN Hours (excl. Admin, DON)]:[RN DON Hours]])</f>
        <v>73.597222222222214</v>
      </c>
      <c r="M41" s="3">
        <v>52.538888888888891</v>
      </c>
      <c r="N41" s="3">
        <v>15.725</v>
      </c>
      <c r="O41" s="3">
        <v>5.333333333333333</v>
      </c>
      <c r="P41" s="3">
        <f>SUM(Table3[[#This Row],[LPN Hours (excl. Admin)]:[LPN Admin Hours]])</f>
        <v>152.92411111111113</v>
      </c>
      <c r="Q41" s="3">
        <v>127.26577777777779</v>
      </c>
      <c r="R41" s="3">
        <v>25.658333333333335</v>
      </c>
      <c r="S41" s="3">
        <f>SUM(Table3[[#This Row],[CNA Hours]], Table3[[#This Row],[NA TR Hours]], Table3[[#This Row],[Med Aide/Tech Hours]])</f>
        <v>314.95555555555552</v>
      </c>
      <c r="T41" s="3">
        <v>309.26666666666665</v>
      </c>
      <c r="U41" s="3">
        <v>5.6888888888888891</v>
      </c>
      <c r="V41" s="3">
        <v>0</v>
      </c>
      <c r="W41" s="3">
        <f>SUM(Table3[[#This Row],[RN Hours Contract]:[Med Aide Hours Contract]])</f>
        <v>0.67222222222222228</v>
      </c>
      <c r="X41" s="3">
        <v>0</v>
      </c>
      <c r="Y41" s="3">
        <v>0</v>
      </c>
      <c r="Z41" s="3">
        <v>0</v>
      </c>
      <c r="AA41" s="3">
        <v>0</v>
      </c>
      <c r="AB41" s="3">
        <v>0</v>
      </c>
      <c r="AC41" s="3">
        <v>0.67222222222222228</v>
      </c>
      <c r="AD41" s="3">
        <v>0</v>
      </c>
      <c r="AE41" s="3">
        <v>0</v>
      </c>
      <c r="AF41" t="s">
        <v>39</v>
      </c>
      <c r="AG41" s="13">
        <v>4</v>
      </c>
      <c r="AQ41"/>
    </row>
    <row r="42" spans="1:43" x14ac:dyDescent="0.2">
      <c r="A42" t="s">
        <v>221</v>
      </c>
      <c r="B42" t="s">
        <v>262</v>
      </c>
      <c r="C42" t="s">
        <v>473</v>
      </c>
      <c r="D42" t="s">
        <v>594</v>
      </c>
      <c r="E42" s="3">
        <v>46.144444444444446</v>
      </c>
      <c r="F42" s="3">
        <f>Table3[[#This Row],[Total Hours Nurse Staffing]]/Table3[[#This Row],[MDS Census]]</f>
        <v>5.1054177702865395</v>
      </c>
      <c r="G42" s="3">
        <f>Table3[[#This Row],[Total Direct Care Staff Hours]]/Table3[[#This Row],[MDS Census]]</f>
        <v>4.9916445942692027</v>
      </c>
      <c r="H42" s="3">
        <f>Table3[[#This Row],[Total RN Hours (w/ Admin, DON)]]/Table3[[#This Row],[MDS Census]]</f>
        <v>0.87972549963881519</v>
      </c>
      <c r="I42" s="3">
        <f>Table3[[#This Row],[RN Hours (excl. Admin, DON)]]/Table3[[#This Row],[MDS Census]]</f>
        <v>0.76595232362147836</v>
      </c>
      <c r="J42" s="3">
        <f t="shared" si="0"/>
        <v>235.58666666666667</v>
      </c>
      <c r="K42" s="3">
        <f>SUM(Table3[[#This Row],[RN Hours (excl. Admin, DON)]], Table3[[#This Row],[LPN Hours (excl. Admin)]], Table3[[#This Row],[CNA Hours]], Table3[[#This Row],[NA TR Hours]], Table3[[#This Row],[Med Aide/Tech Hours]])</f>
        <v>230.33666666666667</v>
      </c>
      <c r="L42" s="3">
        <f>SUM(Table3[[#This Row],[RN Hours (excl. Admin, DON)]:[RN DON Hours]])</f>
        <v>40.594444444444441</v>
      </c>
      <c r="M42" s="3">
        <v>35.344444444444441</v>
      </c>
      <c r="N42" s="3">
        <v>5.25</v>
      </c>
      <c r="O42" s="3">
        <v>0</v>
      </c>
      <c r="P42" s="3">
        <f>SUM(Table3[[#This Row],[LPN Hours (excl. Admin)]:[LPN Admin Hours]])</f>
        <v>41.174999999999997</v>
      </c>
      <c r="Q42" s="3">
        <v>41.174999999999997</v>
      </c>
      <c r="R42" s="3">
        <v>0</v>
      </c>
      <c r="S42" s="3">
        <f>SUM(Table3[[#This Row],[CNA Hours]], Table3[[#This Row],[NA TR Hours]], Table3[[#This Row],[Med Aide/Tech Hours]])</f>
        <v>153.81722222222223</v>
      </c>
      <c r="T42" s="3">
        <v>114.23388888888888</v>
      </c>
      <c r="U42" s="3">
        <v>39.583333333333336</v>
      </c>
      <c r="V42" s="3">
        <v>0</v>
      </c>
      <c r="W42" s="3">
        <f>SUM(Table3[[#This Row],[RN Hours Contract]:[Med Aide Hours Contract]])</f>
        <v>0</v>
      </c>
      <c r="X42" s="3">
        <v>0</v>
      </c>
      <c r="Y42" s="3">
        <v>0</v>
      </c>
      <c r="Z42" s="3">
        <v>0</v>
      </c>
      <c r="AA42" s="3">
        <v>0</v>
      </c>
      <c r="AB42" s="3">
        <v>0</v>
      </c>
      <c r="AC42" s="3">
        <v>0</v>
      </c>
      <c r="AD42" s="3">
        <v>0</v>
      </c>
      <c r="AE42" s="3">
        <v>0</v>
      </c>
      <c r="AF42" t="s">
        <v>40</v>
      </c>
      <c r="AG42" s="13">
        <v>4</v>
      </c>
      <c r="AQ42"/>
    </row>
    <row r="43" spans="1:43" x14ac:dyDescent="0.2">
      <c r="A43" t="s">
        <v>221</v>
      </c>
      <c r="B43" t="s">
        <v>263</v>
      </c>
      <c r="C43" t="s">
        <v>472</v>
      </c>
      <c r="D43" t="s">
        <v>593</v>
      </c>
      <c r="E43" s="3">
        <v>122.31111111111112</v>
      </c>
      <c r="F43" s="3">
        <f>Table3[[#This Row],[Total Hours Nurse Staffing]]/Table3[[#This Row],[MDS Census]]</f>
        <v>3.7965170784883719</v>
      </c>
      <c r="G43" s="3">
        <f>Table3[[#This Row],[Total Direct Care Staff Hours]]/Table3[[#This Row],[MDS Census]]</f>
        <v>3.3503088662790694</v>
      </c>
      <c r="H43" s="3">
        <f>Table3[[#This Row],[Total RN Hours (w/ Admin, DON)]]/Table3[[#This Row],[MDS Census]]</f>
        <v>0.63880904796511628</v>
      </c>
      <c r="I43" s="3">
        <f>Table3[[#This Row],[RN Hours (excl. Admin, DON)]]/Table3[[#This Row],[MDS Census]]</f>
        <v>0.28706486191860464</v>
      </c>
      <c r="J43" s="3">
        <f t="shared" si="0"/>
        <v>464.35622222222224</v>
      </c>
      <c r="K43" s="3">
        <f>SUM(Table3[[#This Row],[RN Hours (excl. Admin, DON)]], Table3[[#This Row],[LPN Hours (excl. Admin)]], Table3[[#This Row],[CNA Hours]], Table3[[#This Row],[NA TR Hours]], Table3[[#This Row],[Med Aide/Tech Hours]])</f>
        <v>409.78</v>
      </c>
      <c r="L43" s="3">
        <f>SUM(Table3[[#This Row],[RN Hours (excl. Admin, DON)]:[RN DON Hours]])</f>
        <v>78.13344444444445</v>
      </c>
      <c r="M43" s="3">
        <v>35.111222222222224</v>
      </c>
      <c r="N43" s="3">
        <v>37.777777777777779</v>
      </c>
      <c r="O43" s="3">
        <v>5.2444444444444445</v>
      </c>
      <c r="P43" s="3">
        <f>SUM(Table3[[#This Row],[LPN Hours (excl. Admin)]:[LPN Admin Hours]])</f>
        <v>116.955</v>
      </c>
      <c r="Q43" s="3">
        <v>105.401</v>
      </c>
      <c r="R43" s="3">
        <v>11.554000000000002</v>
      </c>
      <c r="S43" s="3">
        <f>SUM(Table3[[#This Row],[CNA Hours]], Table3[[#This Row],[NA TR Hours]], Table3[[#This Row],[Med Aide/Tech Hours]])</f>
        <v>269.26777777777778</v>
      </c>
      <c r="T43" s="3">
        <v>234.25366666666667</v>
      </c>
      <c r="U43" s="3">
        <v>35.014111111111106</v>
      </c>
      <c r="V43" s="3">
        <v>0</v>
      </c>
      <c r="W43" s="3">
        <f>SUM(Table3[[#This Row],[RN Hours Contract]:[Med Aide Hours Contract]])</f>
        <v>0</v>
      </c>
      <c r="X43" s="3">
        <v>0</v>
      </c>
      <c r="Y43" s="3">
        <v>0</v>
      </c>
      <c r="Z43" s="3">
        <v>0</v>
      </c>
      <c r="AA43" s="3">
        <v>0</v>
      </c>
      <c r="AB43" s="3">
        <v>0</v>
      </c>
      <c r="AC43" s="3">
        <v>0</v>
      </c>
      <c r="AD43" s="3">
        <v>0</v>
      </c>
      <c r="AE43" s="3">
        <v>0</v>
      </c>
      <c r="AF43" t="s">
        <v>41</v>
      </c>
      <c r="AG43" s="13">
        <v>4</v>
      </c>
      <c r="AQ43"/>
    </row>
    <row r="44" spans="1:43" x14ac:dyDescent="0.2">
      <c r="A44" t="s">
        <v>221</v>
      </c>
      <c r="B44" t="s">
        <v>264</v>
      </c>
      <c r="C44" t="s">
        <v>474</v>
      </c>
      <c r="D44" t="s">
        <v>595</v>
      </c>
      <c r="E44" s="3">
        <v>54.555555555555557</v>
      </c>
      <c r="F44" s="3">
        <f>Table3[[#This Row],[Total Hours Nurse Staffing]]/Table3[[#This Row],[MDS Census]]</f>
        <v>3.7833177189409364</v>
      </c>
      <c r="G44" s="3">
        <f>Table3[[#This Row],[Total Direct Care Staff Hours]]/Table3[[#This Row],[MDS Census]]</f>
        <v>3.4854378818737266</v>
      </c>
      <c r="H44" s="3">
        <f>Table3[[#This Row],[Total RN Hours (w/ Admin, DON)]]/Table3[[#This Row],[MDS Census]]</f>
        <v>0.47528513238289205</v>
      </c>
      <c r="I44" s="3">
        <f>Table3[[#This Row],[RN Hours (excl. Admin, DON)]]/Table3[[#This Row],[MDS Census]]</f>
        <v>0.26673116089613036</v>
      </c>
      <c r="J44" s="3">
        <f t="shared" si="0"/>
        <v>206.40099999999998</v>
      </c>
      <c r="K44" s="3">
        <f>SUM(Table3[[#This Row],[RN Hours (excl. Admin, DON)]], Table3[[#This Row],[LPN Hours (excl. Admin)]], Table3[[#This Row],[CNA Hours]], Table3[[#This Row],[NA TR Hours]], Table3[[#This Row],[Med Aide/Tech Hours]])</f>
        <v>190.14999999999998</v>
      </c>
      <c r="L44" s="3">
        <f>SUM(Table3[[#This Row],[RN Hours (excl. Admin, DON)]:[RN DON Hours]])</f>
        <v>25.929444444444446</v>
      </c>
      <c r="M44" s="3">
        <v>14.551666666666668</v>
      </c>
      <c r="N44" s="3">
        <v>5.6888888888888891</v>
      </c>
      <c r="O44" s="3">
        <v>5.6888888888888891</v>
      </c>
      <c r="P44" s="3">
        <f>SUM(Table3[[#This Row],[LPN Hours (excl. Admin)]:[LPN Admin Hours]])</f>
        <v>70.554333333333332</v>
      </c>
      <c r="Q44" s="3">
        <v>65.681111111111107</v>
      </c>
      <c r="R44" s="3">
        <v>4.8732222222222221</v>
      </c>
      <c r="S44" s="3">
        <f>SUM(Table3[[#This Row],[CNA Hours]], Table3[[#This Row],[NA TR Hours]], Table3[[#This Row],[Med Aide/Tech Hours]])</f>
        <v>109.91722222222221</v>
      </c>
      <c r="T44" s="3">
        <v>109.91722222222221</v>
      </c>
      <c r="U44" s="3">
        <v>0</v>
      </c>
      <c r="V44" s="3">
        <v>0</v>
      </c>
      <c r="W44" s="3">
        <f>SUM(Table3[[#This Row],[RN Hours Contract]:[Med Aide Hours Contract]])</f>
        <v>0</v>
      </c>
      <c r="X44" s="3">
        <v>0</v>
      </c>
      <c r="Y44" s="3">
        <v>0</v>
      </c>
      <c r="Z44" s="3">
        <v>0</v>
      </c>
      <c r="AA44" s="3">
        <v>0</v>
      </c>
      <c r="AB44" s="3">
        <v>0</v>
      </c>
      <c r="AC44" s="3">
        <v>0</v>
      </c>
      <c r="AD44" s="3">
        <v>0</v>
      </c>
      <c r="AE44" s="3">
        <v>0</v>
      </c>
      <c r="AF44" t="s">
        <v>42</v>
      </c>
      <c r="AG44" s="13">
        <v>4</v>
      </c>
      <c r="AQ44"/>
    </row>
    <row r="45" spans="1:43" x14ac:dyDescent="0.2">
      <c r="A45" t="s">
        <v>221</v>
      </c>
      <c r="B45" t="s">
        <v>265</v>
      </c>
      <c r="C45" t="s">
        <v>445</v>
      </c>
      <c r="D45" t="s">
        <v>572</v>
      </c>
      <c r="E45" s="3">
        <v>83.188888888888883</v>
      </c>
      <c r="F45" s="3">
        <f>Table3[[#This Row],[Total Hours Nurse Staffing]]/Table3[[#This Row],[MDS Census]]</f>
        <v>3.3256030452784828</v>
      </c>
      <c r="G45" s="3">
        <f>Table3[[#This Row],[Total Direct Care Staff Hours]]/Table3[[#This Row],[MDS Census]]</f>
        <v>2.960685187658608</v>
      </c>
      <c r="H45" s="3">
        <f>Table3[[#This Row],[Total RN Hours (w/ Admin, DON)]]/Table3[[#This Row],[MDS Census]]</f>
        <v>0.73170028048617619</v>
      </c>
      <c r="I45" s="3">
        <f>Table3[[#This Row],[RN Hours (excl. Admin, DON)]]/Table3[[#This Row],[MDS Census]]</f>
        <v>0.40580205689862431</v>
      </c>
      <c r="J45" s="3">
        <f t="shared" si="0"/>
        <v>276.65322222222221</v>
      </c>
      <c r="K45" s="3">
        <f>SUM(Table3[[#This Row],[RN Hours (excl. Admin, DON)]], Table3[[#This Row],[LPN Hours (excl. Admin)]], Table3[[#This Row],[CNA Hours]], Table3[[#This Row],[NA TR Hours]], Table3[[#This Row],[Med Aide/Tech Hours]])</f>
        <v>246.29611111111109</v>
      </c>
      <c r="L45" s="3">
        <f>SUM(Table3[[#This Row],[RN Hours (excl. Admin, DON)]:[RN DON Hours]])</f>
        <v>60.869333333333337</v>
      </c>
      <c r="M45" s="3">
        <v>33.758222222222223</v>
      </c>
      <c r="N45" s="3">
        <v>21.511111111111113</v>
      </c>
      <c r="O45" s="3">
        <v>5.6</v>
      </c>
      <c r="P45" s="3">
        <f>SUM(Table3[[#This Row],[LPN Hours (excl. Admin)]:[LPN Admin Hours]])</f>
        <v>37.021777777777778</v>
      </c>
      <c r="Q45" s="3">
        <v>33.775777777777776</v>
      </c>
      <c r="R45" s="3">
        <v>3.246</v>
      </c>
      <c r="S45" s="3">
        <f>SUM(Table3[[#This Row],[CNA Hours]], Table3[[#This Row],[NA TR Hours]], Table3[[#This Row],[Med Aide/Tech Hours]])</f>
        <v>178.7621111111111</v>
      </c>
      <c r="T45" s="3">
        <v>147.93899999999999</v>
      </c>
      <c r="U45" s="3">
        <v>30.823111111111114</v>
      </c>
      <c r="V45" s="3">
        <v>0</v>
      </c>
      <c r="W45" s="3">
        <f>SUM(Table3[[#This Row],[RN Hours Contract]:[Med Aide Hours Contract]])</f>
        <v>0</v>
      </c>
      <c r="X45" s="3">
        <v>0</v>
      </c>
      <c r="Y45" s="3">
        <v>0</v>
      </c>
      <c r="Z45" s="3">
        <v>0</v>
      </c>
      <c r="AA45" s="3">
        <v>0</v>
      </c>
      <c r="AB45" s="3">
        <v>0</v>
      </c>
      <c r="AC45" s="3">
        <v>0</v>
      </c>
      <c r="AD45" s="3">
        <v>0</v>
      </c>
      <c r="AE45" s="3">
        <v>0</v>
      </c>
      <c r="AF45" t="s">
        <v>43</v>
      </c>
      <c r="AG45" s="13">
        <v>4</v>
      </c>
      <c r="AQ45"/>
    </row>
    <row r="46" spans="1:43" x14ac:dyDescent="0.2">
      <c r="A46" t="s">
        <v>221</v>
      </c>
      <c r="B46" t="s">
        <v>266</v>
      </c>
      <c r="C46" t="s">
        <v>475</v>
      </c>
      <c r="D46" t="s">
        <v>596</v>
      </c>
      <c r="E46" s="3">
        <v>105.31111111111112</v>
      </c>
      <c r="F46" s="3">
        <f>Table3[[#This Row],[Total Hours Nurse Staffing]]/Table3[[#This Row],[MDS Census]]</f>
        <v>3.2074424984173868</v>
      </c>
      <c r="G46" s="3">
        <f>Table3[[#This Row],[Total Direct Care Staff Hours]]/Table3[[#This Row],[MDS Census]]</f>
        <v>2.9967071112048949</v>
      </c>
      <c r="H46" s="3">
        <f>Table3[[#This Row],[Total RN Hours (w/ Admin, DON)]]/Table3[[#This Row],[MDS Census]]</f>
        <v>0.80841105718506001</v>
      </c>
      <c r="I46" s="3">
        <f>Table3[[#This Row],[RN Hours (excl. Admin, DON)]]/Table3[[#This Row],[MDS Census]]</f>
        <v>0.62972462544840668</v>
      </c>
      <c r="J46" s="3">
        <f t="shared" si="0"/>
        <v>337.77933333333328</v>
      </c>
      <c r="K46" s="3">
        <f>SUM(Table3[[#This Row],[RN Hours (excl. Admin, DON)]], Table3[[#This Row],[LPN Hours (excl. Admin)]], Table3[[#This Row],[CNA Hours]], Table3[[#This Row],[NA TR Hours]], Table3[[#This Row],[Med Aide/Tech Hours]])</f>
        <v>315.58655555555549</v>
      </c>
      <c r="L46" s="3">
        <f>SUM(Table3[[#This Row],[RN Hours (excl. Admin, DON)]:[RN DON Hours]])</f>
        <v>85.134666666666661</v>
      </c>
      <c r="M46" s="3">
        <v>66.316999999999993</v>
      </c>
      <c r="N46" s="3">
        <v>12.684333333333333</v>
      </c>
      <c r="O46" s="3">
        <v>6.1333333333333337</v>
      </c>
      <c r="P46" s="3">
        <f>SUM(Table3[[#This Row],[LPN Hours (excl. Admin)]:[LPN Admin Hours]])</f>
        <v>74.62533333333333</v>
      </c>
      <c r="Q46" s="3">
        <v>71.25022222222222</v>
      </c>
      <c r="R46" s="3">
        <v>3.3751111111111105</v>
      </c>
      <c r="S46" s="3">
        <f>SUM(Table3[[#This Row],[CNA Hours]], Table3[[#This Row],[NA TR Hours]], Table3[[#This Row],[Med Aide/Tech Hours]])</f>
        <v>178.01933333333332</v>
      </c>
      <c r="T46" s="3">
        <v>164.21911111111109</v>
      </c>
      <c r="U46" s="3">
        <v>13.800222222222224</v>
      </c>
      <c r="V46" s="3">
        <v>0</v>
      </c>
      <c r="W46" s="3">
        <f>SUM(Table3[[#This Row],[RN Hours Contract]:[Med Aide Hours Contract]])</f>
        <v>6.7222222222222223</v>
      </c>
      <c r="X46" s="3">
        <v>0</v>
      </c>
      <c r="Y46" s="3">
        <v>1.7444444444444445</v>
      </c>
      <c r="Z46" s="3">
        <v>4.9777777777777779</v>
      </c>
      <c r="AA46" s="3">
        <v>0</v>
      </c>
      <c r="AB46" s="3">
        <v>0</v>
      </c>
      <c r="AC46" s="3">
        <v>0</v>
      </c>
      <c r="AD46" s="3">
        <v>0</v>
      </c>
      <c r="AE46" s="3">
        <v>0</v>
      </c>
      <c r="AF46" t="s">
        <v>44</v>
      </c>
      <c r="AG46" s="13">
        <v>4</v>
      </c>
      <c r="AQ46"/>
    </row>
    <row r="47" spans="1:43" x14ac:dyDescent="0.2">
      <c r="A47" t="s">
        <v>221</v>
      </c>
      <c r="B47" t="s">
        <v>267</v>
      </c>
      <c r="C47" t="s">
        <v>476</v>
      </c>
      <c r="D47" t="s">
        <v>597</v>
      </c>
      <c r="E47" s="3">
        <v>71.888888888888886</v>
      </c>
      <c r="F47" s="3">
        <f>Table3[[#This Row],[Total Hours Nurse Staffing]]/Table3[[#This Row],[MDS Census]]</f>
        <v>3.1031854714064919</v>
      </c>
      <c r="G47" s="3">
        <f>Table3[[#This Row],[Total Direct Care Staff Hours]]/Table3[[#This Row],[MDS Census]]</f>
        <v>3.0042673879443589</v>
      </c>
      <c r="H47" s="3">
        <f>Table3[[#This Row],[Total RN Hours (w/ Admin, DON)]]/Table3[[#This Row],[MDS Census]]</f>
        <v>0.39594281298299849</v>
      </c>
      <c r="I47" s="3">
        <f>Table3[[#This Row],[RN Hours (excl. Admin, DON)]]/Table3[[#This Row],[MDS Census]]</f>
        <v>0.29702472952086556</v>
      </c>
      <c r="J47" s="3">
        <f t="shared" si="0"/>
        <v>223.08455555555557</v>
      </c>
      <c r="K47" s="3">
        <f>SUM(Table3[[#This Row],[RN Hours (excl. Admin, DON)]], Table3[[#This Row],[LPN Hours (excl. Admin)]], Table3[[#This Row],[CNA Hours]], Table3[[#This Row],[NA TR Hours]], Table3[[#This Row],[Med Aide/Tech Hours]])</f>
        <v>215.97344444444445</v>
      </c>
      <c r="L47" s="3">
        <f>SUM(Table3[[#This Row],[RN Hours (excl. Admin, DON)]:[RN DON Hours]])</f>
        <v>28.463888888888889</v>
      </c>
      <c r="M47" s="3">
        <v>21.352777777777778</v>
      </c>
      <c r="N47" s="3">
        <v>0</v>
      </c>
      <c r="O47" s="3">
        <v>7.1111111111111107</v>
      </c>
      <c r="P47" s="3">
        <f>SUM(Table3[[#This Row],[LPN Hours (excl. Admin)]:[LPN Admin Hours]])</f>
        <v>44.881666666666668</v>
      </c>
      <c r="Q47" s="3">
        <v>44.881666666666668</v>
      </c>
      <c r="R47" s="3">
        <v>0</v>
      </c>
      <c r="S47" s="3">
        <f>SUM(Table3[[#This Row],[CNA Hours]], Table3[[#This Row],[NA TR Hours]], Table3[[#This Row],[Med Aide/Tech Hours]])</f>
        <v>149.739</v>
      </c>
      <c r="T47" s="3">
        <v>149.739</v>
      </c>
      <c r="U47" s="3">
        <v>0</v>
      </c>
      <c r="V47" s="3">
        <v>0</v>
      </c>
      <c r="W47" s="3">
        <f>SUM(Table3[[#This Row],[RN Hours Contract]:[Med Aide Hours Contract]])</f>
        <v>0</v>
      </c>
      <c r="X47" s="3">
        <v>0</v>
      </c>
      <c r="Y47" s="3">
        <v>0</v>
      </c>
      <c r="Z47" s="3">
        <v>0</v>
      </c>
      <c r="AA47" s="3">
        <v>0</v>
      </c>
      <c r="AB47" s="3">
        <v>0</v>
      </c>
      <c r="AC47" s="3">
        <v>0</v>
      </c>
      <c r="AD47" s="3">
        <v>0</v>
      </c>
      <c r="AE47" s="3">
        <v>0</v>
      </c>
      <c r="AF47" t="s">
        <v>45</v>
      </c>
      <c r="AG47" s="13">
        <v>4</v>
      </c>
      <c r="AQ47"/>
    </row>
    <row r="48" spans="1:43" x14ac:dyDescent="0.2">
      <c r="A48" t="s">
        <v>221</v>
      </c>
      <c r="B48" t="s">
        <v>268</v>
      </c>
      <c r="C48" t="s">
        <v>477</v>
      </c>
      <c r="D48" t="s">
        <v>589</v>
      </c>
      <c r="E48" s="3">
        <v>121.91111111111111</v>
      </c>
      <c r="F48" s="3">
        <f>Table3[[#This Row],[Total Hours Nurse Staffing]]/Table3[[#This Row],[MDS Census]]</f>
        <v>3.7545506744440393</v>
      </c>
      <c r="G48" s="3">
        <f>Table3[[#This Row],[Total Direct Care Staff Hours]]/Table3[[#This Row],[MDS Census]]</f>
        <v>3.473576376230405</v>
      </c>
      <c r="H48" s="3">
        <f>Table3[[#This Row],[Total RN Hours (w/ Admin, DON)]]/Table3[[#This Row],[MDS Census]]</f>
        <v>0.75915967918337568</v>
      </c>
      <c r="I48" s="3">
        <f>Table3[[#This Row],[RN Hours (excl. Admin, DON)]]/Table3[[#This Row],[MDS Census]]</f>
        <v>0.53148468829748452</v>
      </c>
      <c r="J48" s="3">
        <f t="shared" si="0"/>
        <v>457.72144444444444</v>
      </c>
      <c r="K48" s="3">
        <f>SUM(Table3[[#This Row],[RN Hours (excl. Admin, DON)]], Table3[[#This Row],[LPN Hours (excl. Admin)]], Table3[[#This Row],[CNA Hours]], Table3[[#This Row],[NA TR Hours]], Table3[[#This Row],[Med Aide/Tech Hours]])</f>
        <v>423.46755555555558</v>
      </c>
      <c r="L48" s="3">
        <f>SUM(Table3[[#This Row],[RN Hours (excl. Admin, DON)]:[RN DON Hours]])</f>
        <v>92.549999999999983</v>
      </c>
      <c r="M48" s="3">
        <v>64.793888888888887</v>
      </c>
      <c r="N48" s="3">
        <v>22.333888888888886</v>
      </c>
      <c r="O48" s="3">
        <v>5.4222222222222225</v>
      </c>
      <c r="P48" s="3">
        <f>SUM(Table3[[#This Row],[LPN Hours (excl. Admin)]:[LPN Admin Hours]])</f>
        <v>111.48844444444445</v>
      </c>
      <c r="Q48" s="3">
        <v>104.99066666666667</v>
      </c>
      <c r="R48" s="3">
        <v>6.4977777777777783</v>
      </c>
      <c r="S48" s="3">
        <f>SUM(Table3[[#This Row],[CNA Hours]], Table3[[#This Row],[NA TR Hours]], Table3[[#This Row],[Med Aide/Tech Hours]])</f>
        <v>253.68299999999999</v>
      </c>
      <c r="T48" s="3">
        <v>240.72688888888888</v>
      </c>
      <c r="U48" s="3">
        <v>12.956111111111111</v>
      </c>
      <c r="V48" s="3">
        <v>0</v>
      </c>
      <c r="W48" s="3">
        <f>SUM(Table3[[#This Row],[RN Hours Contract]:[Med Aide Hours Contract]])</f>
        <v>63.903888888888893</v>
      </c>
      <c r="X48" s="3">
        <v>3.5509999999999993</v>
      </c>
      <c r="Y48" s="3">
        <v>0</v>
      </c>
      <c r="Z48" s="3">
        <v>0</v>
      </c>
      <c r="AA48" s="3">
        <v>7.240999999999997</v>
      </c>
      <c r="AB48" s="3">
        <v>0</v>
      </c>
      <c r="AC48" s="3">
        <v>53.111888888888899</v>
      </c>
      <c r="AD48" s="3">
        <v>0</v>
      </c>
      <c r="AE48" s="3">
        <v>0</v>
      </c>
      <c r="AF48" t="s">
        <v>46</v>
      </c>
      <c r="AG48" s="13">
        <v>4</v>
      </c>
      <c r="AQ48"/>
    </row>
    <row r="49" spans="1:43" x14ac:dyDescent="0.2">
      <c r="A49" t="s">
        <v>221</v>
      </c>
      <c r="B49" t="s">
        <v>269</v>
      </c>
      <c r="C49" t="s">
        <v>478</v>
      </c>
      <c r="D49" t="s">
        <v>598</v>
      </c>
      <c r="E49" s="3">
        <v>73.077777777777783</v>
      </c>
      <c r="F49" s="3">
        <f>Table3[[#This Row],[Total Hours Nurse Staffing]]/Table3[[#This Row],[MDS Census]]</f>
        <v>3.8022381024783338</v>
      </c>
      <c r="G49" s="3">
        <f>Table3[[#This Row],[Total Direct Care Staff Hours]]/Table3[[#This Row],[MDS Census]]</f>
        <v>3.7239364451877752</v>
      </c>
      <c r="H49" s="3">
        <f>Table3[[#This Row],[Total RN Hours (w/ Admin, DON)]]/Table3[[#This Row],[MDS Census]]</f>
        <v>0.51690132279154632</v>
      </c>
      <c r="I49" s="3">
        <f>Table3[[#This Row],[RN Hours (excl. Admin, DON)]]/Table3[[#This Row],[MDS Census]]</f>
        <v>0.51690132279154632</v>
      </c>
      <c r="J49" s="3">
        <f t="shared" si="0"/>
        <v>277.85911111111113</v>
      </c>
      <c r="K49" s="3">
        <f>SUM(Table3[[#This Row],[RN Hours (excl. Admin, DON)]], Table3[[#This Row],[LPN Hours (excl. Admin)]], Table3[[#This Row],[CNA Hours]], Table3[[#This Row],[NA TR Hours]], Table3[[#This Row],[Med Aide/Tech Hours]])</f>
        <v>272.137</v>
      </c>
      <c r="L49" s="3">
        <f>SUM(Table3[[#This Row],[RN Hours (excl. Admin, DON)]:[RN DON Hours]])</f>
        <v>37.774000000000001</v>
      </c>
      <c r="M49" s="3">
        <v>37.774000000000001</v>
      </c>
      <c r="N49" s="3">
        <v>0</v>
      </c>
      <c r="O49" s="3">
        <v>0</v>
      </c>
      <c r="P49" s="3">
        <f>SUM(Table3[[#This Row],[LPN Hours (excl. Admin)]:[LPN Admin Hours]])</f>
        <v>83.846111111111114</v>
      </c>
      <c r="Q49" s="3">
        <v>78.123999999999995</v>
      </c>
      <c r="R49" s="3">
        <v>5.7221111111111123</v>
      </c>
      <c r="S49" s="3">
        <f>SUM(Table3[[#This Row],[CNA Hours]], Table3[[#This Row],[NA TR Hours]], Table3[[#This Row],[Med Aide/Tech Hours]])</f>
        <v>156.239</v>
      </c>
      <c r="T49" s="3">
        <v>156.239</v>
      </c>
      <c r="U49" s="3">
        <v>0</v>
      </c>
      <c r="V49" s="3">
        <v>0</v>
      </c>
      <c r="W49" s="3">
        <f>SUM(Table3[[#This Row],[RN Hours Contract]:[Med Aide Hours Contract]])</f>
        <v>0</v>
      </c>
      <c r="X49" s="3">
        <v>0</v>
      </c>
      <c r="Y49" s="3">
        <v>0</v>
      </c>
      <c r="Z49" s="3">
        <v>0</v>
      </c>
      <c r="AA49" s="3">
        <v>0</v>
      </c>
      <c r="AB49" s="3">
        <v>0</v>
      </c>
      <c r="AC49" s="3">
        <v>0</v>
      </c>
      <c r="AD49" s="3">
        <v>0</v>
      </c>
      <c r="AE49" s="3">
        <v>0</v>
      </c>
      <c r="AF49" t="s">
        <v>47</v>
      </c>
      <c r="AG49" s="13">
        <v>4</v>
      </c>
      <c r="AQ49"/>
    </row>
    <row r="50" spans="1:43" x14ac:dyDescent="0.2">
      <c r="A50" t="s">
        <v>221</v>
      </c>
      <c r="B50" t="s">
        <v>270</v>
      </c>
      <c r="C50" t="s">
        <v>479</v>
      </c>
      <c r="D50" t="s">
        <v>598</v>
      </c>
      <c r="E50" s="3">
        <v>91.344444444444449</v>
      </c>
      <c r="F50" s="3">
        <f>Table3[[#This Row],[Total Hours Nurse Staffing]]/Table3[[#This Row],[MDS Census]]</f>
        <v>3.8978044033572559</v>
      </c>
      <c r="G50" s="3">
        <f>Table3[[#This Row],[Total Direct Care Staff Hours]]/Table3[[#This Row],[MDS Census]]</f>
        <v>3.4861367230263958</v>
      </c>
      <c r="H50" s="3">
        <f>Table3[[#This Row],[Total RN Hours (w/ Admin, DON)]]/Table3[[#This Row],[MDS Census]]</f>
        <v>0.51142926651258969</v>
      </c>
      <c r="I50" s="3">
        <f>Table3[[#This Row],[RN Hours (excl. Admin, DON)]]/Table3[[#This Row],[MDS Census]]</f>
        <v>0.21409560880671449</v>
      </c>
      <c r="J50" s="3">
        <f t="shared" si="0"/>
        <v>356.04277777777781</v>
      </c>
      <c r="K50" s="3">
        <f>SUM(Table3[[#This Row],[RN Hours (excl. Admin, DON)]], Table3[[#This Row],[LPN Hours (excl. Admin)]], Table3[[#This Row],[CNA Hours]], Table3[[#This Row],[NA TR Hours]], Table3[[#This Row],[Med Aide/Tech Hours]])</f>
        <v>318.43922222222221</v>
      </c>
      <c r="L50" s="3">
        <f>SUM(Table3[[#This Row],[RN Hours (excl. Admin, DON)]:[RN DON Hours]])</f>
        <v>46.716222222222221</v>
      </c>
      <c r="M50" s="3">
        <v>19.556444444444445</v>
      </c>
      <c r="N50" s="3">
        <v>21.734777777777779</v>
      </c>
      <c r="O50" s="3">
        <v>5.4249999999999998</v>
      </c>
      <c r="P50" s="3">
        <f>SUM(Table3[[#This Row],[LPN Hours (excl. Admin)]:[LPN Admin Hours]])</f>
        <v>75.430555555555571</v>
      </c>
      <c r="Q50" s="3">
        <v>64.986777777777789</v>
      </c>
      <c r="R50" s="3">
        <v>10.443777777777777</v>
      </c>
      <c r="S50" s="3">
        <f>SUM(Table3[[#This Row],[CNA Hours]], Table3[[#This Row],[NA TR Hours]], Table3[[#This Row],[Med Aide/Tech Hours]])</f>
        <v>233.89599999999999</v>
      </c>
      <c r="T50" s="3">
        <v>205.16422222222221</v>
      </c>
      <c r="U50" s="3">
        <v>26.327000000000002</v>
      </c>
      <c r="V50" s="3">
        <v>2.4047777777777783</v>
      </c>
      <c r="W50" s="3">
        <f>SUM(Table3[[#This Row],[RN Hours Contract]:[Med Aide Hours Contract]])</f>
        <v>0.36388888888888887</v>
      </c>
      <c r="X50" s="3">
        <v>8.8888888888888892E-2</v>
      </c>
      <c r="Y50" s="3">
        <v>0.18333333333333332</v>
      </c>
      <c r="Z50" s="3">
        <v>9.166666666666666E-2</v>
      </c>
      <c r="AA50" s="3">
        <v>0</v>
      </c>
      <c r="AB50" s="3">
        <v>0</v>
      </c>
      <c r="AC50" s="3">
        <v>0</v>
      </c>
      <c r="AD50" s="3">
        <v>0</v>
      </c>
      <c r="AE50" s="3">
        <v>0</v>
      </c>
      <c r="AF50" t="s">
        <v>48</v>
      </c>
      <c r="AG50" s="13">
        <v>4</v>
      </c>
      <c r="AQ50"/>
    </row>
    <row r="51" spans="1:43" x14ac:dyDescent="0.2">
      <c r="A51" t="s">
        <v>221</v>
      </c>
      <c r="B51" t="s">
        <v>271</v>
      </c>
      <c r="C51" t="s">
        <v>475</v>
      </c>
      <c r="D51" t="s">
        <v>596</v>
      </c>
      <c r="E51" s="3">
        <v>89.888888888888886</v>
      </c>
      <c r="F51" s="3">
        <f>Table3[[#This Row],[Total Hours Nurse Staffing]]/Table3[[#This Row],[MDS Census]]</f>
        <v>3.2901817058096419</v>
      </c>
      <c r="G51" s="3">
        <f>Table3[[#This Row],[Total Direct Care Staff Hours]]/Table3[[#This Row],[MDS Census]]</f>
        <v>2.9135957972805935</v>
      </c>
      <c r="H51" s="3">
        <f>Table3[[#This Row],[Total RN Hours (w/ Admin, DON)]]/Table3[[#This Row],[MDS Census]]</f>
        <v>0.66203708281829421</v>
      </c>
      <c r="I51" s="3">
        <f>Table3[[#This Row],[RN Hours (excl. Admin, DON)]]/Table3[[#This Row],[MDS Census]]</f>
        <v>0.36175896168108779</v>
      </c>
      <c r="J51" s="3">
        <f t="shared" si="0"/>
        <v>295.75077777777778</v>
      </c>
      <c r="K51" s="3">
        <f>SUM(Table3[[#This Row],[RN Hours (excl. Admin, DON)]], Table3[[#This Row],[LPN Hours (excl. Admin)]], Table3[[#This Row],[CNA Hours]], Table3[[#This Row],[NA TR Hours]], Table3[[#This Row],[Med Aide/Tech Hours]])</f>
        <v>261.89988888888888</v>
      </c>
      <c r="L51" s="3">
        <f>SUM(Table3[[#This Row],[RN Hours (excl. Admin, DON)]:[RN DON Hours]])</f>
        <v>59.509777777777778</v>
      </c>
      <c r="M51" s="3">
        <v>32.518111111111111</v>
      </c>
      <c r="N51" s="3">
        <v>21.302777777777777</v>
      </c>
      <c r="O51" s="3">
        <v>5.6888888888888891</v>
      </c>
      <c r="P51" s="3">
        <f>SUM(Table3[[#This Row],[LPN Hours (excl. Admin)]:[LPN Admin Hours]])</f>
        <v>76.531666666666666</v>
      </c>
      <c r="Q51" s="3">
        <v>69.672444444444452</v>
      </c>
      <c r="R51" s="3">
        <v>6.859222222222221</v>
      </c>
      <c r="S51" s="3">
        <f>SUM(Table3[[#This Row],[CNA Hours]], Table3[[#This Row],[NA TR Hours]], Table3[[#This Row],[Med Aide/Tech Hours]])</f>
        <v>159.70933333333332</v>
      </c>
      <c r="T51" s="3">
        <v>151.74111111111111</v>
      </c>
      <c r="U51" s="3">
        <v>7.9682222222222219</v>
      </c>
      <c r="V51" s="3">
        <v>0</v>
      </c>
      <c r="W51" s="3">
        <f>SUM(Table3[[#This Row],[RN Hours Contract]:[Med Aide Hours Contract]])</f>
        <v>0.12222222222222222</v>
      </c>
      <c r="X51" s="3">
        <v>5.5555555555555552E-2</v>
      </c>
      <c r="Y51" s="3">
        <v>0</v>
      </c>
      <c r="Z51" s="3">
        <v>0</v>
      </c>
      <c r="AA51" s="3">
        <v>0</v>
      </c>
      <c r="AB51" s="3">
        <v>6.6666666666666666E-2</v>
      </c>
      <c r="AC51" s="3">
        <v>0</v>
      </c>
      <c r="AD51" s="3">
        <v>0</v>
      </c>
      <c r="AE51" s="3">
        <v>0</v>
      </c>
      <c r="AF51" t="s">
        <v>49</v>
      </c>
      <c r="AG51" s="13">
        <v>4</v>
      </c>
      <c r="AQ51"/>
    </row>
    <row r="52" spans="1:43" x14ac:dyDescent="0.2">
      <c r="A52" t="s">
        <v>221</v>
      </c>
      <c r="B52" t="s">
        <v>272</v>
      </c>
      <c r="C52" t="s">
        <v>445</v>
      </c>
      <c r="D52" t="s">
        <v>572</v>
      </c>
      <c r="E52" s="3">
        <v>88.422222222222217</v>
      </c>
      <c r="F52" s="3">
        <f>Table3[[#This Row],[Total Hours Nurse Staffing]]/Table3[[#This Row],[MDS Census]]</f>
        <v>3.4897323448102533</v>
      </c>
      <c r="G52" s="3">
        <f>Table3[[#This Row],[Total Direct Care Staff Hours]]/Table3[[#This Row],[MDS Census]]</f>
        <v>3.2404234732344808</v>
      </c>
      <c r="H52" s="3">
        <f>Table3[[#This Row],[Total RN Hours (w/ Admin, DON)]]/Table3[[#This Row],[MDS Census]]</f>
        <v>0.75989821563206839</v>
      </c>
      <c r="I52" s="3">
        <f>Table3[[#This Row],[RN Hours (excl. Admin, DON)]]/Table3[[#This Row],[MDS Census]]</f>
        <v>0.51058934405629564</v>
      </c>
      <c r="J52" s="3">
        <f t="shared" si="0"/>
        <v>308.56988888888884</v>
      </c>
      <c r="K52" s="3">
        <f>SUM(Table3[[#This Row],[RN Hours (excl. Admin, DON)]], Table3[[#This Row],[LPN Hours (excl. Admin)]], Table3[[#This Row],[CNA Hours]], Table3[[#This Row],[NA TR Hours]], Table3[[#This Row],[Med Aide/Tech Hours]])</f>
        <v>286.52544444444442</v>
      </c>
      <c r="L52" s="3">
        <f>SUM(Table3[[#This Row],[RN Hours (excl. Admin, DON)]:[RN DON Hours]])</f>
        <v>67.191888888888883</v>
      </c>
      <c r="M52" s="3">
        <v>45.147444444444446</v>
      </c>
      <c r="N52" s="3">
        <v>16.444444444444443</v>
      </c>
      <c r="O52" s="3">
        <v>5.6</v>
      </c>
      <c r="P52" s="3">
        <f>SUM(Table3[[#This Row],[LPN Hours (excl. Admin)]:[LPN Admin Hours]])</f>
        <v>38.592999999999996</v>
      </c>
      <c r="Q52" s="3">
        <v>38.592999999999996</v>
      </c>
      <c r="R52" s="3">
        <v>0</v>
      </c>
      <c r="S52" s="3">
        <f>SUM(Table3[[#This Row],[CNA Hours]], Table3[[#This Row],[NA TR Hours]], Table3[[#This Row],[Med Aide/Tech Hours]])</f>
        <v>202.785</v>
      </c>
      <c r="T52" s="3">
        <v>190.07955555555554</v>
      </c>
      <c r="U52" s="3">
        <v>12.705444444444447</v>
      </c>
      <c r="V52" s="3">
        <v>0</v>
      </c>
      <c r="W52" s="3">
        <f>SUM(Table3[[#This Row],[RN Hours Contract]:[Med Aide Hours Contract]])</f>
        <v>0</v>
      </c>
      <c r="X52" s="3">
        <v>0</v>
      </c>
      <c r="Y52" s="3">
        <v>0</v>
      </c>
      <c r="Z52" s="3">
        <v>0</v>
      </c>
      <c r="AA52" s="3">
        <v>0</v>
      </c>
      <c r="AB52" s="3">
        <v>0</v>
      </c>
      <c r="AC52" s="3">
        <v>0</v>
      </c>
      <c r="AD52" s="3">
        <v>0</v>
      </c>
      <c r="AE52" s="3">
        <v>0</v>
      </c>
      <c r="AF52" t="s">
        <v>50</v>
      </c>
      <c r="AG52" s="13">
        <v>4</v>
      </c>
      <c r="AQ52"/>
    </row>
    <row r="53" spans="1:43" x14ac:dyDescent="0.2">
      <c r="A53" t="s">
        <v>221</v>
      </c>
      <c r="B53" t="s">
        <v>273</v>
      </c>
      <c r="C53" t="s">
        <v>470</v>
      </c>
      <c r="D53" t="s">
        <v>591</v>
      </c>
      <c r="E53" s="3">
        <v>105.23333333333333</v>
      </c>
      <c r="F53" s="3">
        <f>Table3[[#This Row],[Total Hours Nurse Staffing]]/Table3[[#This Row],[MDS Census]]</f>
        <v>3.0834262485482</v>
      </c>
      <c r="G53" s="3">
        <f>Table3[[#This Row],[Total Direct Care Staff Hours]]/Table3[[#This Row],[MDS Census]]</f>
        <v>2.9786854608805826</v>
      </c>
      <c r="H53" s="3">
        <f>Table3[[#This Row],[Total RN Hours (w/ Admin, DON)]]/Table3[[#This Row],[MDS Census]]</f>
        <v>0.4832224685883223</v>
      </c>
      <c r="I53" s="3">
        <f>Table3[[#This Row],[RN Hours (excl. Admin, DON)]]/Table3[[#This Row],[MDS Census]]</f>
        <v>0.37848168092070533</v>
      </c>
      <c r="J53" s="3">
        <f t="shared" si="0"/>
        <v>324.47922222222223</v>
      </c>
      <c r="K53" s="3">
        <f>SUM(Table3[[#This Row],[RN Hours (excl. Admin, DON)]], Table3[[#This Row],[LPN Hours (excl. Admin)]], Table3[[#This Row],[CNA Hours]], Table3[[#This Row],[NA TR Hours]], Table3[[#This Row],[Med Aide/Tech Hours]])</f>
        <v>313.45699999999999</v>
      </c>
      <c r="L53" s="3">
        <f>SUM(Table3[[#This Row],[RN Hours (excl. Admin, DON)]:[RN DON Hours]])</f>
        <v>50.851111111111116</v>
      </c>
      <c r="M53" s="3">
        <v>39.828888888888891</v>
      </c>
      <c r="N53" s="3">
        <v>5.333333333333333</v>
      </c>
      <c r="O53" s="3">
        <v>5.6888888888888891</v>
      </c>
      <c r="P53" s="3">
        <f>SUM(Table3[[#This Row],[LPN Hours (excl. Admin)]:[LPN Admin Hours]])</f>
        <v>83.044444444444451</v>
      </c>
      <c r="Q53" s="3">
        <v>83.044444444444451</v>
      </c>
      <c r="R53" s="3">
        <v>0</v>
      </c>
      <c r="S53" s="3">
        <f>SUM(Table3[[#This Row],[CNA Hours]], Table3[[#This Row],[NA TR Hours]], Table3[[#This Row],[Med Aide/Tech Hours]])</f>
        <v>190.58366666666666</v>
      </c>
      <c r="T53" s="3">
        <v>190.58366666666666</v>
      </c>
      <c r="U53" s="3">
        <v>0</v>
      </c>
      <c r="V53" s="3">
        <v>0</v>
      </c>
      <c r="W53" s="3">
        <f>SUM(Table3[[#This Row],[RN Hours Contract]:[Med Aide Hours Contract]])</f>
        <v>29.827777777777776</v>
      </c>
      <c r="X53" s="3">
        <v>0</v>
      </c>
      <c r="Y53" s="3">
        <v>0</v>
      </c>
      <c r="Z53" s="3">
        <v>0</v>
      </c>
      <c r="AA53" s="3">
        <v>18.638888888888889</v>
      </c>
      <c r="AB53" s="3">
        <v>0</v>
      </c>
      <c r="AC53" s="3">
        <v>11.188888888888888</v>
      </c>
      <c r="AD53" s="3">
        <v>0</v>
      </c>
      <c r="AE53" s="3">
        <v>0</v>
      </c>
      <c r="AF53" t="s">
        <v>51</v>
      </c>
      <c r="AG53" s="13">
        <v>4</v>
      </c>
      <c r="AQ53"/>
    </row>
    <row r="54" spans="1:43" x14ac:dyDescent="0.2">
      <c r="A54" t="s">
        <v>221</v>
      </c>
      <c r="B54" t="s">
        <v>274</v>
      </c>
      <c r="C54" t="s">
        <v>480</v>
      </c>
      <c r="D54" t="s">
        <v>599</v>
      </c>
      <c r="E54" s="3">
        <v>109.13333333333334</v>
      </c>
      <c r="F54" s="3">
        <f>Table3[[#This Row],[Total Hours Nurse Staffing]]/Table3[[#This Row],[MDS Census]]</f>
        <v>4.5238454489920583</v>
      </c>
      <c r="G54" s="3">
        <f>Table3[[#This Row],[Total Direct Care Staff Hours]]/Table3[[#This Row],[MDS Census]]</f>
        <v>4.3531571981266541</v>
      </c>
      <c r="H54" s="3">
        <f>Table3[[#This Row],[Total RN Hours (w/ Admin, DON)]]/Table3[[#This Row],[MDS Census]]</f>
        <v>0.93713093056403984</v>
      </c>
      <c r="I54" s="3">
        <f>Table3[[#This Row],[RN Hours (excl. Admin, DON)]]/Table3[[#This Row],[MDS Census]]</f>
        <v>0.76644267969863566</v>
      </c>
      <c r="J54" s="3">
        <f t="shared" si="0"/>
        <v>493.70233333333329</v>
      </c>
      <c r="K54" s="3">
        <f>SUM(Table3[[#This Row],[RN Hours (excl. Admin, DON)]], Table3[[#This Row],[LPN Hours (excl. Admin)]], Table3[[#This Row],[CNA Hours]], Table3[[#This Row],[NA TR Hours]], Table3[[#This Row],[Med Aide/Tech Hours]])</f>
        <v>475.07455555555555</v>
      </c>
      <c r="L54" s="3">
        <f>SUM(Table3[[#This Row],[RN Hours (excl. Admin, DON)]:[RN DON Hours]])</f>
        <v>102.27222222222223</v>
      </c>
      <c r="M54" s="3">
        <v>83.644444444444446</v>
      </c>
      <c r="N54" s="3">
        <v>18.627777777777776</v>
      </c>
      <c r="O54" s="3">
        <v>0</v>
      </c>
      <c r="P54" s="3">
        <f>SUM(Table3[[#This Row],[LPN Hours (excl. Admin)]:[LPN Admin Hours]])</f>
        <v>96.463444444444434</v>
      </c>
      <c r="Q54" s="3">
        <v>96.463444444444434</v>
      </c>
      <c r="R54" s="3">
        <v>0</v>
      </c>
      <c r="S54" s="3">
        <f>SUM(Table3[[#This Row],[CNA Hours]], Table3[[#This Row],[NA TR Hours]], Table3[[#This Row],[Med Aide/Tech Hours]])</f>
        <v>294.96666666666664</v>
      </c>
      <c r="T54" s="3">
        <v>261.81666666666666</v>
      </c>
      <c r="U54" s="3">
        <v>33.15</v>
      </c>
      <c r="V54" s="3">
        <v>0</v>
      </c>
      <c r="W54" s="3">
        <f>SUM(Table3[[#This Row],[RN Hours Contract]:[Med Aide Hours Contract]])</f>
        <v>28.966222222222218</v>
      </c>
      <c r="X54" s="3">
        <v>0</v>
      </c>
      <c r="Y54" s="3">
        <v>0</v>
      </c>
      <c r="Z54" s="3">
        <v>0</v>
      </c>
      <c r="AA54" s="3">
        <v>28.966222222222218</v>
      </c>
      <c r="AB54" s="3">
        <v>0</v>
      </c>
      <c r="AC54" s="3">
        <v>0</v>
      </c>
      <c r="AD54" s="3">
        <v>0</v>
      </c>
      <c r="AE54" s="3">
        <v>0</v>
      </c>
      <c r="AF54" t="s">
        <v>52</v>
      </c>
      <c r="AG54" s="13">
        <v>4</v>
      </c>
      <c r="AQ54"/>
    </row>
    <row r="55" spans="1:43" x14ac:dyDescent="0.2">
      <c r="A55" t="s">
        <v>221</v>
      </c>
      <c r="B55" t="s">
        <v>275</v>
      </c>
      <c r="C55" t="s">
        <v>481</v>
      </c>
      <c r="D55" t="s">
        <v>593</v>
      </c>
      <c r="E55" s="3">
        <v>63.81111111111111</v>
      </c>
      <c r="F55" s="3">
        <f>Table3[[#This Row],[Total Hours Nurse Staffing]]/Table3[[#This Row],[MDS Census]]</f>
        <v>3.726179697022463</v>
      </c>
      <c r="G55" s="3">
        <f>Table3[[#This Row],[Total Direct Care Staff Hours]]/Table3[[#This Row],[MDS Census]]</f>
        <v>3.3658279644784956</v>
      </c>
      <c r="H55" s="3">
        <f>Table3[[#This Row],[Total RN Hours (w/ Admin, DON)]]/Table3[[#This Row],[MDS Census]]</f>
        <v>0.36875326484415816</v>
      </c>
      <c r="I55" s="3">
        <f>Table3[[#This Row],[RN Hours (excl. Admin, DON)]]/Table3[[#This Row],[MDS Census]]</f>
        <v>0.22897440362180044</v>
      </c>
      <c r="J55" s="3">
        <f t="shared" ref="J55:J118" si="1">SUM(L55,P55,S55)</f>
        <v>237.7716666666667</v>
      </c>
      <c r="K55" s="3">
        <f>SUM(Table3[[#This Row],[RN Hours (excl. Admin, DON)]], Table3[[#This Row],[LPN Hours (excl. Admin)]], Table3[[#This Row],[CNA Hours]], Table3[[#This Row],[NA TR Hours]], Table3[[#This Row],[Med Aide/Tech Hours]])</f>
        <v>214.77722222222224</v>
      </c>
      <c r="L55" s="3">
        <f>SUM(Table3[[#This Row],[RN Hours (excl. Admin, DON)]:[RN DON Hours]])</f>
        <v>23.530555555555559</v>
      </c>
      <c r="M55" s="3">
        <v>14.611111111111111</v>
      </c>
      <c r="N55" s="3">
        <v>5.3194444444444446</v>
      </c>
      <c r="O55" s="3">
        <v>3.6</v>
      </c>
      <c r="P55" s="3">
        <f>SUM(Table3[[#This Row],[LPN Hours (excl. Admin)]:[LPN Admin Hours]])</f>
        <v>61.327777777777783</v>
      </c>
      <c r="Q55" s="3">
        <v>47.25277777777778</v>
      </c>
      <c r="R55" s="3">
        <v>14.074999999999999</v>
      </c>
      <c r="S55" s="3">
        <f>SUM(Table3[[#This Row],[CNA Hours]], Table3[[#This Row],[NA TR Hours]], Table3[[#This Row],[Med Aide/Tech Hours]])</f>
        <v>152.91333333333336</v>
      </c>
      <c r="T55" s="3">
        <v>152.91333333333336</v>
      </c>
      <c r="U55" s="3">
        <v>0</v>
      </c>
      <c r="V55" s="3">
        <v>0</v>
      </c>
      <c r="W55" s="3">
        <f>SUM(Table3[[#This Row],[RN Hours Contract]:[Med Aide Hours Contract]])</f>
        <v>9.6388888888888893</v>
      </c>
      <c r="X55" s="3">
        <v>0</v>
      </c>
      <c r="Y55" s="3">
        <v>0</v>
      </c>
      <c r="Z55" s="3">
        <v>0</v>
      </c>
      <c r="AA55" s="3">
        <v>2.1555555555555554</v>
      </c>
      <c r="AB55" s="3">
        <v>0</v>
      </c>
      <c r="AC55" s="3">
        <v>7.4833333333333334</v>
      </c>
      <c r="AD55" s="3">
        <v>0</v>
      </c>
      <c r="AE55" s="3">
        <v>0</v>
      </c>
      <c r="AF55" t="s">
        <v>53</v>
      </c>
      <c r="AG55" s="13">
        <v>4</v>
      </c>
      <c r="AQ55"/>
    </row>
    <row r="56" spans="1:43" x14ac:dyDescent="0.2">
      <c r="A56" t="s">
        <v>221</v>
      </c>
      <c r="B56" t="s">
        <v>276</v>
      </c>
      <c r="C56" t="s">
        <v>482</v>
      </c>
      <c r="D56" t="s">
        <v>600</v>
      </c>
      <c r="E56" s="3">
        <v>77.13333333333334</v>
      </c>
      <c r="F56" s="3">
        <f>Table3[[#This Row],[Total Hours Nurse Staffing]]/Table3[[#This Row],[MDS Census]]</f>
        <v>3.6681791990780748</v>
      </c>
      <c r="G56" s="3">
        <f>Table3[[#This Row],[Total Direct Care Staff Hours]]/Table3[[#This Row],[MDS Census]]</f>
        <v>3.434997118985883</v>
      </c>
      <c r="H56" s="3">
        <f>Table3[[#This Row],[Total RN Hours (w/ Admin, DON)]]/Table3[[#This Row],[MDS Census]]</f>
        <v>0.69788965715932005</v>
      </c>
      <c r="I56" s="3">
        <f>Table3[[#This Row],[RN Hours (excl. Admin, DON)]]/Table3[[#This Row],[MDS Census]]</f>
        <v>0.46470757706712756</v>
      </c>
      <c r="J56" s="3">
        <f t="shared" si="1"/>
        <v>282.93888888888887</v>
      </c>
      <c r="K56" s="3">
        <f>SUM(Table3[[#This Row],[RN Hours (excl. Admin, DON)]], Table3[[#This Row],[LPN Hours (excl. Admin)]], Table3[[#This Row],[CNA Hours]], Table3[[#This Row],[NA TR Hours]], Table3[[#This Row],[Med Aide/Tech Hours]])</f>
        <v>264.95277777777778</v>
      </c>
      <c r="L56" s="3">
        <f>SUM(Table3[[#This Row],[RN Hours (excl. Admin, DON)]:[RN DON Hours]])</f>
        <v>53.830555555555556</v>
      </c>
      <c r="M56" s="3">
        <v>35.844444444444441</v>
      </c>
      <c r="N56" s="3">
        <v>12.277777777777779</v>
      </c>
      <c r="O56" s="3">
        <v>5.708333333333333</v>
      </c>
      <c r="P56" s="3">
        <f>SUM(Table3[[#This Row],[LPN Hours (excl. Admin)]:[LPN Admin Hours]])</f>
        <v>52.81388888888889</v>
      </c>
      <c r="Q56" s="3">
        <v>52.81388888888889</v>
      </c>
      <c r="R56" s="3">
        <v>0</v>
      </c>
      <c r="S56" s="3">
        <f>SUM(Table3[[#This Row],[CNA Hours]], Table3[[#This Row],[NA TR Hours]], Table3[[#This Row],[Med Aide/Tech Hours]])</f>
        <v>176.29444444444445</v>
      </c>
      <c r="T56" s="3">
        <v>176.29444444444445</v>
      </c>
      <c r="U56" s="3">
        <v>0</v>
      </c>
      <c r="V56" s="3">
        <v>0</v>
      </c>
      <c r="W56" s="3">
        <f>SUM(Table3[[#This Row],[RN Hours Contract]:[Med Aide Hours Contract]])</f>
        <v>1.7277777777777779</v>
      </c>
      <c r="X56" s="3">
        <v>0</v>
      </c>
      <c r="Y56" s="3">
        <v>0</v>
      </c>
      <c r="Z56" s="3">
        <v>0</v>
      </c>
      <c r="AA56" s="3">
        <v>0</v>
      </c>
      <c r="AB56" s="3">
        <v>0</v>
      </c>
      <c r="AC56" s="3">
        <v>1.7277777777777779</v>
      </c>
      <c r="AD56" s="3">
        <v>0</v>
      </c>
      <c r="AE56" s="3">
        <v>0</v>
      </c>
      <c r="AF56" t="s">
        <v>54</v>
      </c>
      <c r="AG56" s="13">
        <v>4</v>
      </c>
      <c r="AQ56"/>
    </row>
    <row r="57" spans="1:43" x14ac:dyDescent="0.2">
      <c r="A57" t="s">
        <v>221</v>
      </c>
      <c r="B57" t="s">
        <v>277</v>
      </c>
      <c r="C57" t="s">
        <v>483</v>
      </c>
      <c r="D57" t="s">
        <v>601</v>
      </c>
      <c r="E57" s="3">
        <v>55.87777777777778</v>
      </c>
      <c r="F57" s="3">
        <f>Table3[[#This Row],[Total Hours Nurse Staffing]]/Table3[[#This Row],[MDS Census]]</f>
        <v>3.6137403062239013</v>
      </c>
      <c r="G57" s="3">
        <f>Table3[[#This Row],[Total Direct Care Staff Hours]]/Table3[[#This Row],[MDS Census]]</f>
        <v>3.5151123483793993</v>
      </c>
      <c r="H57" s="3">
        <f>Table3[[#This Row],[Total RN Hours (w/ Admin, DON)]]/Table3[[#This Row],[MDS Census]]</f>
        <v>0.6548518592165441</v>
      </c>
      <c r="I57" s="3">
        <f>Table3[[#This Row],[RN Hours (excl. Admin, DON)]]/Table3[[#This Row],[MDS Census]]</f>
        <v>0.55622390137204214</v>
      </c>
      <c r="J57" s="3">
        <f t="shared" si="1"/>
        <v>201.92777777777778</v>
      </c>
      <c r="K57" s="3">
        <f>SUM(Table3[[#This Row],[RN Hours (excl. Admin, DON)]], Table3[[#This Row],[LPN Hours (excl. Admin)]], Table3[[#This Row],[CNA Hours]], Table3[[#This Row],[NA TR Hours]], Table3[[#This Row],[Med Aide/Tech Hours]])</f>
        <v>196.41666666666666</v>
      </c>
      <c r="L57" s="3">
        <f>SUM(Table3[[#This Row],[RN Hours (excl. Admin, DON)]:[RN DON Hours]])</f>
        <v>36.591666666666669</v>
      </c>
      <c r="M57" s="3">
        <v>31.080555555555556</v>
      </c>
      <c r="N57" s="3">
        <v>0</v>
      </c>
      <c r="O57" s="3">
        <v>5.5111111111111111</v>
      </c>
      <c r="P57" s="3">
        <f>SUM(Table3[[#This Row],[LPN Hours (excl. Admin)]:[LPN Admin Hours]])</f>
        <v>39.888888888888886</v>
      </c>
      <c r="Q57" s="3">
        <v>39.888888888888886</v>
      </c>
      <c r="R57" s="3">
        <v>0</v>
      </c>
      <c r="S57" s="3">
        <f>SUM(Table3[[#This Row],[CNA Hours]], Table3[[#This Row],[NA TR Hours]], Table3[[#This Row],[Med Aide/Tech Hours]])</f>
        <v>125.44722222222222</v>
      </c>
      <c r="T57" s="3">
        <v>125.44722222222222</v>
      </c>
      <c r="U57" s="3">
        <v>0</v>
      </c>
      <c r="V57" s="3">
        <v>0</v>
      </c>
      <c r="W57" s="3">
        <f>SUM(Table3[[#This Row],[RN Hours Contract]:[Med Aide Hours Contract]])</f>
        <v>1.8666666666666667</v>
      </c>
      <c r="X57" s="3">
        <v>0</v>
      </c>
      <c r="Y57" s="3">
        <v>0</v>
      </c>
      <c r="Z57" s="3">
        <v>0</v>
      </c>
      <c r="AA57" s="3">
        <v>0</v>
      </c>
      <c r="AB57" s="3">
        <v>0</v>
      </c>
      <c r="AC57" s="3">
        <v>1.8666666666666667</v>
      </c>
      <c r="AD57" s="3">
        <v>0</v>
      </c>
      <c r="AE57" s="3">
        <v>0</v>
      </c>
      <c r="AF57" t="s">
        <v>55</v>
      </c>
      <c r="AG57" s="13">
        <v>4</v>
      </c>
      <c r="AQ57"/>
    </row>
    <row r="58" spans="1:43" x14ac:dyDescent="0.2">
      <c r="A58" t="s">
        <v>221</v>
      </c>
      <c r="B58" t="s">
        <v>278</v>
      </c>
      <c r="C58" t="s">
        <v>484</v>
      </c>
      <c r="D58" t="s">
        <v>602</v>
      </c>
      <c r="E58" s="3">
        <v>75.266666666666666</v>
      </c>
      <c r="F58" s="3">
        <f>Table3[[#This Row],[Total Hours Nurse Staffing]]/Table3[[#This Row],[MDS Census]]</f>
        <v>4.5679244168881015</v>
      </c>
      <c r="G58" s="3">
        <f>Table3[[#This Row],[Total Direct Care Staff Hours]]/Table3[[#This Row],[MDS Census]]</f>
        <v>4.320804546796575</v>
      </c>
      <c r="H58" s="3">
        <f>Table3[[#This Row],[Total RN Hours (w/ Admin, DON)]]/Table3[[#This Row],[MDS Census]]</f>
        <v>1.2052686743430765</v>
      </c>
      <c r="I58" s="3">
        <f>Table3[[#This Row],[RN Hours (excl. Admin, DON)]]/Table3[[#This Row],[MDS Census]]</f>
        <v>0.95814880425155002</v>
      </c>
      <c r="J58" s="3">
        <f t="shared" si="1"/>
        <v>343.81244444444445</v>
      </c>
      <c r="K58" s="3">
        <f>SUM(Table3[[#This Row],[RN Hours (excl. Admin, DON)]], Table3[[#This Row],[LPN Hours (excl. Admin)]], Table3[[#This Row],[CNA Hours]], Table3[[#This Row],[NA TR Hours]], Table3[[#This Row],[Med Aide/Tech Hours]])</f>
        <v>325.21255555555553</v>
      </c>
      <c r="L58" s="3">
        <f>SUM(Table3[[#This Row],[RN Hours (excl. Admin, DON)]:[RN DON Hours]])</f>
        <v>90.716555555555558</v>
      </c>
      <c r="M58" s="3">
        <v>72.11666666666666</v>
      </c>
      <c r="N58" s="3">
        <v>14.333222222222227</v>
      </c>
      <c r="O58" s="3">
        <v>4.2666666666666666</v>
      </c>
      <c r="P58" s="3">
        <f>SUM(Table3[[#This Row],[LPN Hours (excl. Admin)]:[LPN Admin Hours]])</f>
        <v>49.691888888888897</v>
      </c>
      <c r="Q58" s="3">
        <v>49.691888888888897</v>
      </c>
      <c r="R58" s="3">
        <v>0</v>
      </c>
      <c r="S58" s="3">
        <f>SUM(Table3[[#This Row],[CNA Hours]], Table3[[#This Row],[NA TR Hours]], Table3[[#This Row],[Med Aide/Tech Hours]])</f>
        <v>203.404</v>
      </c>
      <c r="T58" s="3">
        <v>194.18666666666667</v>
      </c>
      <c r="U58" s="3">
        <v>9.2173333333333343</v>
      </c>
      <c r="V58" s="3">
        <v>0</v>
      </c>
      <c r="W58" s="3">
        <f>SUM(Table3[[#This Row],[RN Hours Contract]:[Med Aide Hours Contract]])</f>
        <v>0.33611111111111114</v>
      </c>
      <c r="X58" s="3">
        <v>0</v>
      </c>
      <c r="Y58" s="3">
        <v>0</v>
      </c>
      <c r="Z58" s="3">
        <v>0</v>
      </c>
      <c r="AA58" s="3">
        <v>0</v>
      </c>
      <c r="AB58" s="3">
        <v>0</v>
      </c>
      <c r="AC58" s="3">
        <v>0.33611111111111114</v>
      </c>
      <c r="AD58" s="3">
        <v>0</v>
      </c>
      <c r="AE58" s="3">
        <v>0</v>
      </c>
      <c r="AF58" t="s">
        <v>56</v>
      </c>
      <c r="AG58" s="13">
        <v>4</v>
      </c>
      <c r="AQ58"/>
    </row>
    <row r="59" spans="1:43" x14ac:dyDescent="0.2">
      <c r="A59" t="s">
        <v>221</v>
      </c>
      <c r="B59" t="s">
        <v>279</v>
      </c>
      <c r="C59" t="s">
        <v>475</v>
      </c>
      <c r="D59" t="s">
        <v>596</v>
      </c>
      <c r="E59" s="3">
        <v>94.333333333333329</v>
      </c>
      <c r="F59" s="3">
        <f>Table3[[#This Row],[Total Hours Nurse Staffing]]/Table3[[#This Row],[MDS Census]]</f>
        <v>2.5094605418138989</v>
      </c>
      <c r="G59" s="3">
        <f>Table3[[#This Row],[Total Direct Care Staff Hours]]/Table3[[#This Row],[MDS Census]]</f>
        <v>2.2713934040047112</v>
      </c>
      <c r="H59" s="3">
        <f>Table3[[#This Row],[Total RN Hours (w/ Admin, DON)]]/Table3[[#This Row],[MDS Census]]</f>
        <v>0.52589634864546531</v>
      </c>
      <c r="I59" s="3">
        <f>Table3[[#This Row],[RN Hours (excl. Admin, DON)]]/Table3[[#This Row],[MDS Census]]</f>
        <v>0.33729093050647824</v>
      </c>
      <c r="J59" s="3">
        <f t="shared" si="1"/>
        <v>236.72577777777778</v>
      </c>
      <c r="K59" s="3">
        <f>SUM(Table3[[#This Row],[RN Hours (excl. Admin, DON)]], Table3[[#This Row],[LPN Hours (excl. Admin)]], Table3[[#This Row],[CNA Hours]], Table3[[#This Row],[NA TR Hours]], Table3[[#This Row],[Med Aide/Tech Hours]])</f>
        <v>214.2681111111111</v>
      </c>
      <c r="L59" s="3">
        <f>SUM(Table3[[#This Row],[RN Hours (excl. Admin, DON)]:[RN DON Hours]])</f>
        <v>49.609555555555559</v>
      </c>
      <c r="M59" s="3">
        <v>31.817777777777778</v>
      </c>
      <c r="N59" s="3">
        <v>12.191777777777778</v>
      </c>
      <c r="O59" s="3">
        <v>5.6</v>
      </c>
      <c r="P59" s="3">
        <f>SUM(Table3[[#This Row],[LPN Hours (excl. Admin)]:[LPN Admin Hours]])</f>
        <v>62.391000000000005</v>
      </c>
      <c r="Q59" s="3">
        <v>57.725111111111111</v>
      </c>
      <c r="R59" s="3">
        <v>4.6658888888888903</v>
      </c>
      <c r="S59" s="3">
        <f>SUM(Table3[[#This Row],[CNA Hours]], Table3[[#This Row],[NA TR Hours]], Table3[[#This Row],[Med Aide/Tech Hours]])</f>
        <v>124.72522222222221</v>
      </c>
      <c r="T59" s="3">
        <v>118.29777777777777</v>
      </c>
      <c r="U59" s="3">
        <v>6.4274444444444461</v>
      </c>
      <c r="V59" s="3">
        <v>0</v>
      </c>
      <c r="W59" s="3">
        <f>SUM(Table3[[#This Row],[RN Hours Contract]:[Med Aide Hours Contract]])</f>
        <v>0.77777777777777779</v>
      </c>
      <c r="X59" s="3">
        <v>0</v>
      </c>
      <c r="Y59" s="3">
        <v>0.77777777777777779</v>
      </c>
      <c r="Z59" s="3">
        <v>0</v>
      </c>
      <c r="AA59" s="3">
        <v>0</v>
      </c>
      <c r="AB59" s="3">
        <v>0</v>
      </c>
      <c r="AC59" s="3">
        <v>0</v>
      </c>
      <c r="AD59" s="3">
        <v>0</v>
      </c>
      <c r="AE59" s="3">
        <v>0</v>
      </c>
      <c r="AF59" t="s">
        <v>57</v>
      </c>
      <c r="AG59" s="13">
        <v>4</v>
      </c>
      <c r="AQ59"/>
    </row>
    <row r="60" spans="1:43" x14ac:dyDescent="0.2">
      <c r="A60" t="s">
        <v>221</v>
      </c>
      <c r="B60" t="s">
        <v>280</v>
      </c>
      <c r="C60" t="s">
        <v>485</v>
      </c>
      <c r="D60" t="s">
        <v>603</v>
      </c>
      <c r="E60" s="3">
        <v>89.3</v>
      </c>
      <c r="F60" s="3">
        <f>Table3[[#This Row],[Total Hours Nurse Staffing]]/Table3[[#This Row],[MDS Census]]</f>
        <v>4.358974741819087</v>
      </c>
      <c r="G60" s="3">
        <f>Table3[[#This Row],[Total Direct Care Staff Hours]]/Table3[[#This Row],[MDS Census]]</f>
        <v>4.1333619509767328</v>
      </c>
      <c r="H60" s="3">
        <f>Table3[[#This Row],[Total RN Hours (w/ Admin, DON)]]/Table3[[#This Row],[MDS Census]]</f>
        <v>0.79958317780266275</v>
      </c>
      <c r="I60" s="3">
        <f>Table3[[#This Row],[RN Hours (excl. Admin, DON)]]/Table3[[#This Row],[MDS Census]]</f>
        <v>0.57397038696030855</v>
      </c>
      <c r="J60" s="3">
        <f t="shared" si="1"/>
        <v>389.25644444444447</v>
      </c>
      <c r="K60" s="3">
        <f>SUM(Table3[[#This Row],[RN Hours (excl. Admin, DON)]], Table3[[#This Row],[LPN Hours (excl. Admin)]], Table3[[#This Row],[CNA Hours]], Table3[[#This Row],[NA TR Hours]], Table3[[#This Row],[Med Aide/Tech Hours]])</f>
        <v>369.10922222222223</v>
      </c>
      <c r="L60" s="3">
        <f>SUM(Table3[[#This Row],[RN Hours (excl. Admin, DON)]:[RN DON Hours]])</f>
        <v>71.402777777777786</v>
      </c>
      <c r="M60" s="3">
        <v>51.255555555555553</v>
      </c>
      <c r="N60" s="3">
        <v>14.925000000000001</v>
      </c>
      <c r="O60" s="3">
        <v>5.2222222222222223</v>
      </c>
      <c r="P60" s="3">
        <f>SUM(Table3[[#This Row],[LPN Hours (excl. Admin)]:[LPN Admin Hours]])</f>
        <v>67.041666666666671</v>
      </c>
      <c r="Q60" s="3">
        <v>67.041666666666671</v>
      </c>
      <c r="R60" s="3">
        <v>0</v>
      </c>
      <c r="S60" s="3">
        <f>SUM(Table3[[#This Row],[CNA Hours]], Table3[[#This Row],[NA TR Hours]], Table3[[#This Row],[Med Aide/Tech Hours]])</f>
        <v>250.81200000000001</v>
      </c>
      <c r="T60" s="3">
        <v>250.81200000000001</v>
      </c>
      <c r="U60" s="3">
        <v>0</v>
      </c>
      <c r="V60" s="3">
        <v>0</v>
      </c>
      <c r="W60" s="3">
        <f>SUM(Table3[[#This Row],[RN Hours Contract]:[Med Aide Hours Contract]])</f>
        <v>0</v>
      </c>
      <c r="X60" s="3">
        <v>0</v>
      </c>
      <c r="Y60" s="3">
        <v>0</v>
      </c>
      <c r="Z60" s="3">
        <v>0</v>
      </c>
      <c r="AA60" s="3">
        <v>0</v>
      </c>
      <c r="AB60" s="3">
        <v>0</v>
      </c>
      <c r="AC60" s="3">
        <v>0</v>
      </c>
      <c r="AD60" s="3">
        <v>0</v>
      </c>
      <c r="AE60" s="3">
        <v>0</v>
      </c>
      <c r="AF60" t="s">
        <v>58</v>
      </c>
      <c r="AG60" s="13">
        <v>4</v>
      </c>
      <c r="AQ60"/>
    </row>
    <row r="61" spans="1:43" x14ac:dyDescent="0.2">
      <c r="A61" t="s">
        <v>221</v>
      </c>
      <c r="B61" t="s">
        <v>281</v>
      </c>
      <c r="C61" t="s">
        <v>486</v>
      </c>
      <c r="D61" t="s">
        <v>580</v>
      </c>
      <c r="E61" s="3">
        <v>76.288888888888891</v>
      </c>
      <c r="F61" s="3">
        <f>Table3[[#This Row],[Total Hours Nurse Staffing]]/Table3[[#This Row],[MDS Census]]</f>
        <v>4.0473026507427905</v>
      </c>
      <c r="G61" s="3">
        <f>Table3[[#This Row],[Total Direct Care Staff Hours]]/Table3[[#This Row],[MDS Census]]</f>
        <v>3.6188144480046605</v>
      </c>
      <c r="H61" s="3">
        <f>Table3[[#This Row],[Total RN Hours (w/ Admin, DON)]]/Table3[[#This Row],[MDS Census]]</f>
        <v>0.5348820273812992</v>
      </c>
      <c r="I61" s="3">
        <f>Table3[[#This Row],[RN Hours (excl. Admin, DON)]]/Table3[[#This Row],[MDS Census]]</f>
        <v>0.10639382464316924</v>
      </c>
      <c r="J61" s="3">
        <f t="shared" si="1"/>
        <v>308.7642222222222</v>
      </c>
      <c r="K61" s="3">
        <f>SUM(Table3[[#This Row],[RN Hours (excl. Admin, DON)]], Table3[[#This Row],[LPN Hours (excl. Admin)]], Table3[[#This Row],[CNA Hours]], Table3[[#This Row],[NA TR Hours]], Table3[[#This Row],[Med Aide/Tech Hours]])</f>
        <v>276.07533333333333</v>
      </c>
      <c r="L61" s="3">
        <f>SUM(Table3[[#This Row],[RN Hours (excl. Admin, DON)]:[RN DON Hours]])</f>
        <v>40.805555555555557</v>
      </c>
      <c r="M61" s="3">
        <v>8.1166666666666671</v>
      </c>
      <c r="N61" s="3">
        <v>27.444444444444443</v>
      </c>
      <c r="O61" s="3">
        <v>5.2444444444444445</v>
      </c>
      <c r="P61" s="3">
        <f>SUM(Table3[[#This Row],[LPN Hours (excl. Admin)]:[LPN Admin Hours]])</f>
        <v>83.974999999999994</v>
      </c>
      <c r="Q61" s="3">
        <v>83.974999999999994</v>
      </c>
      <c r="R61" s="3">
        <v>0</v>
      </c>
      <c r="S61" s="3">
        <f>SUM(Table3[[#This Row],[CNA Hours]], Table3[[#This Row],[NA TR Hours]], Table3[[#This Row],[Med Aide/Tech Hours]])</f>
        <v>183.98366666666666</v>
      </c>
      <c r="T61" s="3">
        <v>181.62811111111111</v>
      </c>
      <c r="U61" s="3">
        <v>2.3555555555555556</v>
      </c>
      <c r="V61" s="3">
        <v>0</v>
      </c>
      <c r="W61" s="3">
        <f>SUM(Table3[[#This Row],[RN Hours Contract]:[Med Aide Hours Contract]])</f>
        <v>0</v>
      </c>
      <c r="X61" s="3">
        <v>0</v>
      </c>
      <c r="Y61" s="3">
        <v>0</v>
      </c>
      <c r="Z61" s="3">
        <v>0</v>
      </c>
      <c r="AA61" s="3">
        <v>0</v>
      </c>
      <c r="AB61" s="3">
        <v>0</v>
      </c>
      <c r="AC61" s="3">
        <v>0</v>
      </c>
      <c r="AD61" s="3">
        <v>0</v>
      </c>
      <c r="AE61" s="3">
        <v>0</v>
      </c>
      <c r="AF61" t="s">
        <v>59</v>
      </c>
      <c r="AG61" s="13">
        <v>4</v>
      </c>
      <c r="AQ61"/>
    </row>
    <row r="62" spans="1:43" x14ac:dyDescent="0.2">
      <c r="A62" t="s">
        <v>221</v>
      </c>
      <c r="B62" t="s">
        <v>282</v>
      </c>
      <c r="C62" t="s">
        <v>487</v>
      </c>
      <c r="D62" t="s">
        <v>599</v>
      </c>
      <c r="E62" s="3">
        <v>116.62222222222222</v>
      </c>
      <c r="F62" s="3">
        <f>Table3[[#This Row],[Total Hours Nurse Staffing]]/Table3[[#This Row],[MDS Census]]</f>
        <v>3.2130630716463413</v>
      </c>
      <c r="G62" s="3">
        <f>Table3[[#This Row],[Total Direct Care Staff Hours]]/Table3[[#This Row],[MDS Census]]</f>
        <v>3.0064767530487808</v>
      </c>
      <c r="H62" s="3">
        <f>Table3[[#This Row],[Total RN Hours (w/ Admin, DON)]]/Table3[[#This Row],[MDS Census]]</f>
        <v>0.55733612804878041</v>
      </c>
      <c r="I62" s="3">
        <f>Table3[[#This Row],[RN Hours (excl. Admin, DON)]]/Table3[[#This Row],[MDS Census]]</f>
        <v>0.39876810213414637</v>
      </c>
      <c r="J62" s="3">
        <f t="shared" si="1"/>
        <v>374.71455555555553</v>
      </c>
      <c r="K62" s="3">
        <f>SUM(Table3[[#This Row],[RN Hours (excl. Admin, DON)]], Table3[[#This Row],[LPN Hours (excl. Admin)]], Table3[[#This Row],[CNA Hours]], Table3[[#This Row],[NA TR Hours]], Table3[[#This Row],[Med Aide/Tech Hours]])</f>
        <v>350.62200000000001</v>
      </c>
      <c r="L62" s="3">
        <f>SUM(Table3[[#This Row],[RN Hours (excl. Admin, DON)]:[RN DON Hours]])</f>
        <v>64.99777777777777</v>
      </c>
      <c r="M62" s="3">
        <v>46.505222222222223</v>
      </c>
      <c r="N62" s="3">
        <v>12.892555555555552</v>
      </c>
      <c r="O62" s="3">
        <v>5.6</v>
      </c>
      <c r="P62" s="3">
        <f>SUM(Table3[[#This Row],[LPN Hours (excl. Admin)]:[LPN Admin Hours]])</f>
        <v>86.822666666666663</v>
      </c>
      <c r="Q62" s="3">
        <v>81.222666666666669</v>
      </c>
      <c r="R62" s="3">
        <v>5.6</v>
      </c>
      <c r="S62" s="3">
        <f>SUM(Table3[[#This Row],[CNA Hours]], Table3[[#This Row],[NA TR Hours]], Table3[[#This Row],[Med Aide/Tech Hours]])</f>
        <v>222.89411111111113</v>
      </c>
      <c r="T62" s="3">
        <v>222.89411111111113</v>
      </c>
      <c r="U62" s="3">
        <v>0</v>
      </c>
      <c r="V62" s="3">
        <v>0</v>
      </c>
      <c r="W62" s="3">
        <f>SUM(Table3[[#This Row],[RN Hours Contract]:[Med Aide Hours Contract]])</f>
        <v>0.66666666666666663</v>
      </c>
      <c r="X62" s="3">
        <v>0</v>
      </c>
      <c r="Y62" s="3">
        <v>0.66666666666666663</v>
      </c>
      <c r="Z62" s="3">
        <v>0</v>
      </c>
      <c r="AA62" s="3">
        <v>0</v>
      </c>
      <c r="AB62" s="3">
        <v>0</v>
      </c>
      <c r="AC62" s="3">
        <v>0</v>
      </c>
      <c r="AD62" s="3">
        <v>0</v>
      </c>
      <c r="AE62" s="3">
        <v>0</v>
      </c>
      <c r="AF62" t="s">
        <v>60</v>
      </c>
      <c r="AG62" s="13">
        <v>4</v>
      </c>
      <c r="AQ62"/>
    </row>
    <row r="63" spans="1:43" x14ac:dyDescent="0.2">
      <c r="A63" t="s">
        <v>221</v>
      </c>
      <c r="B63" t="s">
        <v>283</v>
      </c>
      <c r="C63" t="s">
        <v>488</v>
      </c>
      <c r="D63" t="s">
        <v>572</v>
      </c>
      <c r="E63" s="3">
        <v>110.18888888888888</v>
      </c>
      <c r="F63" s="3">
        <f>Table3[[#This Row],[Total Hours Nurse Staffing]]/Table3[[#This Row],[MDS Census]]</f>
        <v>3.5123827770495111</v>
      </c>
      <c r="G63" s="3">
        <f>Table3[[#This Row],[Total Direct Care Staff Hours]]/Table3[[#This Row],[MDS Census]]</f>
        <v>3.3259463547443784</v>
      </c>
      <c r="H63" s="3">
        <f>Table3[[#This Row],[Total RN Hours (w/ Admin, DON)]]/Table3[[#This Row],[MDS Census]]</f>
        <v>0.37488655843501062</v>
      </c>
      <c r="I63" s="3">
        <f>Table3[[#This Row],[RN Hours (excl. Admin, DON)]]/Table3[[#This Row],[MDS Census]]</f>
        <v>0.21818594332963601</v>
      </c>
      <c r="J63" s="3">
        <f t="shared" si="1"/>
        <v>387.02555555555557</v>
      </c>
      <c r="K63" s="3">
        <f>SUM(Table3[[#This Row],[RN Hours (excl. Admin, DON)]], Table3[[#This Row],[LPN Hours (excl. Admin)]], Table3[[#This Row],[CNA Hours]], Table3[[#This Row],[NA TR Hours]], Table3[[#This Row],[Med Aide/Tech Hours]])</f>
        <v>366.48233333333332</v>
      </c>
      <c r="L63" s="3">
        <f>SUM(Table3[[#This Row],[RN Hours (excl. Admin, DON)]:[RN DON Hours]])</f>
        <v>41.308333333333337</v>
      </c>
      <c r="M63" s="3">
        <v>24.041666666666668</v>
      </c>
      <c r="N63" s="3">
        <v>11.755555555555556</v>
      </c>
      <c r="O63" s="3">
        <v>5.5111111111111111</v>
      </c>
      <c r="P63" s="3">
        <f>SUM(Table3[[#This Row],[LPN Hours (excl. Admin)]:[LPN Admin Hours]])</f>
        <v>134.85588888888887</v>
      </c>
      <c r="Q63" s="3">
        <v>131.57933333333332</v>
      </c>
      <c r="R63" s="3">
        <v>3.2765555555555554</v>
      </c>
      <c r="S63" s="3">
        <f>SUM(Table3[[#This Row],[CNA Hours]], Table3[[#This Row],[NA TR Hours]], Table3[[#This Row],[Med Aide/Tech Hours]])</f>
        <v>210.86133333333333</v>
      </c>
      <c r="T63" s="3">
        <v>209.279</v>
      </c>
      <c r="U63" s="3">
        <v>1.5823333333333334</v>
      </c>
      <c r="V63" s="3">
        <v>0</v>
      </c>
      <c r="W63" s="3">
        <f>SUM(Table3[[#This Row],[RN Hours Contract]:[Med Aide Hours Contract]])</f>
        <v>62.737555555555545</v>
      </c>
      <c r="X63" s="3">
        <v>0</v>
      </c>
      <c r="Y63" s="3">
        <v>0</v>
      </c>
      <c r="Z63" s="3">
        <v>0</v>
      </c>
      <c r="AA63" s="3">
        <v>9.8875555555555579</v>
      </c>
      <c r="AB63" s="3">
        <v>0</v>
      </c>
      <c r="AC63" s="3">
        <v>52.849999999999987</v>
      </c>
      <c r="AD63" s="3">
        <v>0</v>
      </c>
      <c r="AE63" s="3">
        <v>0</v>
      </c>
      <c r="AF63" t="s">
        <v>61</v>
      </c>
      <c r="AG63" s="13">
        <v>4</v>
      </c>
      <c r="AQ63"/>
    </row>
    <row r="64" spans="1:43" x14ac:dyDescent="0.2">
      <c r="A64" t="s">
        <v>221</v>
      </c>
      <c r="B64" t="s">
        <v>284</v>
      </c>
      <c r="C64" t="s">
        <v>445</v>
      </c>
      <c r="D64" t="s">
        <v>572</v>
      </c>
      <c r="E64" s="3">
        <v>94.37777777777778</v>
      </c>
      <c r="F64" s="3">
        <f>Table3[[#This Row],[Total Hours Nurse Staffing]]/Table3[[#This Row],[MDS Census]]</f>
        <v>3.1955662820814688</v>
      </c>
      <c r="G64" s="3">
        <f>Table3[[#This Row],[Total Direct Care Staff Hours]]/Table3[[#This Row],[MDS Census]]</f>
        <v>3.0795773487167413</v>
      </c>
      <c r="H64" s="3">
        <f>Table3[[#This Row],[Total RN Hours (w/ Admin, DON)]]/Table3[[#This Row],[MDS Census]]</f>
        <v>0.48938191664704495</v>
      </c>
      <c r="I64" s="3">
        <f>Table3[[#This Row],[RN Hours (excl. Admin, DON)]]/Table3[[#This Row],[MDS Census]]</f>
        <v>0.37824464327760771</v>
      </c>
      <c r="J64" s="3">
        <f t="shared" si="1"/>
        <v>301.59044444444442</v>
      </c>
      <c r="K64" s="3">
        <f>SUM(Table3[[#This Row],[RN Hours (excl. Admin, DON)]], Table3[[#This Row],[LPN Hours (excl. Admin)]], Table3[[#This Row],[CNA Hours]], Table3[[#This Row],[NA TR Hours]], Table3[[#This Row],[Med Aide/Tech Hours]])</f>
        <v>290.64366666666666</v>
      </c>
      <c r="L64" s="3">
        <f>SUM(Table3[[#This Row],[RN Hours (excl. Admin, DON)]:[RN DON Hours]])</f>
        <v>46.186777777777777</v>
      </c>
      <c r="M64" s="3">
        <v>35.69788888888889</v>
      </c>
      <c r="N64" s="3">
        <v>4.6222222222222218</v>
      </c>
      <c r="O64" s="3">
        <v>5.8666666666666663</v>
      </c>
      <c r="P64" s="3">
        <f>SUM(Table3[[#This Row],[LPN Hours (excl. Admin)]:[LPN Admin Hours]])</f>
        <v>70.778666666666666</v>
      </c>
      <c r="Q64" s="3">
        <v>70.320777777777778</v>
      </c>
      <c r="R64" s="3">
        <v>0.4578888888888889</v>
      </c>
      <c r="S64" s="3">
        <f>SUM(Table3[[#This Row],[CNA Hours]], Table3[[#This Row],[NA TR Hours]], Table3[[#This Row],[Med Aide/Tech Hours]])</f>
        <v>184.625</v>
      </c>
      <c r="T64" s="3">
        <v>184.625</v>
      </c>
      <c r="U64" s="3">
        <v>0</v>
      </c>
      <c r="V64" s="3">
        <v>0</v>
      </c>
      <c r="W64" s="3">
        <f>SUM(Table3[[#This Row],[RN Hours Contract]:[Med Aide Hours Contract]])</f>
        <v>23.663888888888888</v>
      </c>
      <c r="X64" s="3">
        <v>1.7083333333333333</v>
      </c>
      <c r="Y64" s="3">
        <v>0</v>
      </c>
      <c r="Z64" s="3">
        <v>0</v>
      </c>
      <c r="AA64" s="3">
        <v>5.4555555555555557</v>
      </c>
      <c r="AB64" s="3">
        <v>0</v>
      </c>
      <c r="AC64" s="3">
        <v>16.5</v>
      </c>
      <c r="AD64" s="3">
        <v>0</v>
      </c>
      <c r="AE64" s="3">
        <v>0</v>
      </c>
      <c r="AF64" t="s">
        <v>62</v>
      </c>
      <c r="AG64" s="13">
        <v>4</v>
      </c>
      <c r="AQ64"/>
    </row>
    <row r="65" spans="1:43" x14ac:dyDescent="0.2">
      <c r="A65" t="s">
        <v>221</v>
      </c>
      <c r="B65" t="s">
        <v>285</v>
      </c>
      <c r="C65" t="s">
        <v>456</v>
      </c>
      <c r="D65" t="s">
        <v>581</v>
      </c>
      <c r="E65" s="3">
        <v>42.522222222222226</v>
      </c>
      <c r="F65" s="3">
        <f>Table3[[#This Row],[Total Hours Nurse Staffing]]/Table3[[#This Row],[MDS Census]]</f>
        <v>5.6833028481839554</v>
      </c>
      <c r="G65" s="3">
        <f>Table3[[#This Row],[Total Direct Care Staff Hours]]/Table3[[#This Row],[MDS Census]]</f>
        <v>5.3362294225241698</v>
      </c>
      <c r="H65" s="3">
        <f>Table3[[#This Row],[Total RN Hours (w/ Admin, DON)]]/Table3[[#This Row],[MDS Census]]</f>
        <v>0.70479487849490452</v>
      </c>
      <c r="I65" s="3">
        <f>Table3[[#This Row],[RN Hours (excl. Admin, DON)]]/Table3[[#This Row],[MDS Census]]</f>
        <v>0.35772145283511886</v>
      </c>
      <c r="J65" s="3">
        <f t="shared" si="1"/>
        <v>241.66666666666666</v>
      </c>
      <c r="K65" s="3">
        <f>SUM(Table3[[#This Row],[RN Hours (excl. Admin, DON)]], Table3[[#This Row],[LPN Hours (excl. Admin)]], Table3[[#This Row],[CNA Hours]], Table3[[#This Row],[NA TR Hours]], Table3[[#This Row],[Med Aide/Tech Hours]])</f>
        <v>226.90833333333333</v>
      </c>
      <c r="L65" s="3">
        <f>SUM(Table3[[#This Row],[RN Hours (excl. Admin, DON)]:[RN DON Hours]])</f>
        <v>29.969444444444441</v>
      </c>
      <c r="M65" s="3">
        <v>15.21111111111111</v>
      </c>
      <c r="N65" s="3">
        <v>8.5361111111111114</v>
      </c>
      <c r="O65" s="3">
        <v>6.2222222222222223</v>
      </c>
      <c r="P65" s="3">
        <f>SUM(Table3[[#This Row],[LPN Hours (excl. Admin)]:[LPN Admin Hours]])</f>
        <v>60.875</v>
      </c>
      <c r="Q65" s="3">
        <v>60.875</v>
      </c>
      <c r="R65" s="3">
        <v>0</v>
      </c>
      <c r="S65" s="3">
        <f>SUM(Table3[[#This Row],[CNA Hours]], Table3[[#This Row],[NA TR Hours]], Table3[[#This Row],[Med Aide/Tech Hours]])</f>
        <v>150.82222222222222</v>
      </c>
      <c r="T65" s="3">
        <v>150.11944444444444</v>
      </c>
      <c r="U65" s="3">
        <v>0</v>
      </c>
      <c r="V65" s="3">
        <v>0.70277777777777772</v>
      </c>
      <c r="W65" s="3">
        <f>SUM(Table3[[#This Row],[RN Hours Contract]:[Med Aide Hours Contract]])</f>
        <v>0</v>
      </c>
      <c r="X65" s="3">
        <v>0</v>
      </c>
      <c r="Y65" s="3">
        <v>0</v>
      </c>
      <c r="Z65" s="3">
        <v>0</v>
      </c>
      <c r="AA65" s="3">
        <v>0</v>
      </c>
      <c r="AB65" s="3">
        <v>0</v>
      </c>
      <c r="AC65" s="3">
        <v>0</v>
      </c>
      <c r="AD65" s="3">
        <v>0</v>
      </c>
      <c r="AE65" s="3">
        <v>0</v>
      </c>
      <c r="AF65" t="s">
        <v>63</v>
      </c>
      <c r="AG65" s="13">
        <v>4</v>
      </c>
      <c r="AQ65"/>
    </row>
    <row r="66" spans="1:43" x14ac:dyDescent="0.2">
      <c r="A66" t="s">
        <v>221</v>
      </c>
      <c r="B66" t="s">
        <v>286</v>
      </c>
      <c r="C66" t="s">
        <v>468</v>
      </c>
      <c r="D66" t="s">
        <v>589</v>
      </c>
      <c r="E66" s="3">
        <v>84.111111111111114</v>
      </c>
      <c r="F66" s="3">
        <f>Table3[[#This Row],[Total Hours Nurse Staffing]]/Table3[[#This Row],[MDS Census]]</f>
        <v>4.3894834874504625</v>
      </c>
      <c r="G66" s="3">
        <f>Table3[[#This Row],[Total Direct Care Staff Hours]]/Table3[[#This Row],[MDS Census]]</f>
        <v>3.96085072655218</v>
      </c>
      <c r="H66" s="3">
        <f>Table3[[#This Row],[Total RN Hours (w/ Admin, DON)]]/Table3[[#This Row],[MDS Census]]</f>
        <v>0.46357331571994714</v>
      </c>
      <c r="I66" s="3">
        <f>Table3[[#This Row],[RN Hours (excl. Admin, DON)]]/Table3[[#This Row],[MDS Census]]</f>
        <v>0.23117569352708056</v>
      </c>
      <c r="J66" s="3">
        <f t="shared" si="1"/>
        <v>369.20433333333335</v>
      </c>
      <c r="K66" s="3">
        <f>SUM(Table3[[#This Row],[RN Hours (excl. Admin, DON)]], Table3[[#This Row],[LPN Hours (excl. Admin)]], Table3[[#This Row],[CNA Hours]], Table3[[#This Row],[NA TR Hours]], Table3[[#This Row],[Med Aide/Tech Hours]])</f>
        <v>333.1515555555556</v>
      </c>
      <c r="L66" s="3">
        <f>SUM(Table3[[#This Row],[RN Hours (excl. Admin, DON)]:[RN DON Hours]])</f>
        <v>38.991666666666667</v>
      </c>
      <c r="M66" s="3">
        <v>19.444444444444443</v>
      </c>
      <c r="N66" s="3">
        <v>14.108333333333333</v>
      </c>
      <c r="O66" s="3">
        <v>5.4388888888888891</v>
      </c>
      <c r="P66" s="3">
        <f>SUM(Table3[[#This Row],[LPN Hours (excl. Admin)]:[LPN Admin Hours]])</f>
        <v>95.559888888888892</v>
      </c>
      <c r="Q66" s="3">
        <v>79.054333333333332</v>
      </c>
      <c r="R66" s="3">
        <v>16.505555555555556</v>
      </c>
      <c r="S66" s="3">
        <f>SUM(Table3[[#This Row],[CNA Hours]], Table3[[#This Row],[NA TR Hours]], Table3[[#This Row],[Med Aide/Tech Hours]])</f>
        <v>234.65277777777777</v>
      </c>
      <c r="T66" s="3">
        <v>232.97222222222223</v>
      </c>
      <c r="U66" s="3">
        <v>0.2722222222222222</v>
      </c>
      <c r="V66" s="3">
        <v>1.4083333333333334</v>
      </c>
      <c r="W66" s="3">
        <f>SUM(Table3[[#This Row],[RN Hours Contract]:[Med Aide Hours Contract]])</f>
        <v>0.24444444444444444</v>
      </c>
      <c r="X66" s="3">
        <v>0</v>
      </c>
      <c r="Y66" s="3">
        <v>0.24444444444444444</v>
      </c>
      <c r="Z66" s="3">
        <v>0</v>
      </c>
      <c r="AA66" s="3">
        <v>0</v>
      </c>
      <c r="AB66" s="3">
        <v>0</v>
      </c>
      <c r="AC66" s="3">
        <v>0</v>
      </c>
      <c r="AD66" s="3">
        <v>0</v>
      </c>
      <c r="AE66" s="3">
        <v>0</v>
      </c>
      <c r="AF66" t="s">
        <v>64</v>
      </c>
      <c r="AG66" s="13">
        <v>4</v>
      </c>
      <c r="AQ66"/>
    </row>
    <row r="67" spans="1:43" x14ac:dyDescent="0.2">
      <c r="A67" t="s">
        <v>221</v>
      </c>
      <c r="B67" t="s">
        <v>287</v>
      </c>
      <c r="C67" t="s">
        <v>489</v>
      </c>
      <c r="D67" t="s">
        <v>604</v>
      </c>
      <c r="E67" s="3">
        <v>76.977777777777774</v>
      </c>
      <c r="F67" s="3">
        <f>Table3[[#This Row],[Total Hours Nurse Staffing]]/Table3[[#This Row],[MDS Census]]</f>
        <v>5.2709656466512707</v>
      </c>
      <c r="G67" s="3">
        <f>Table3[[#This Row],[Total Direct Care Staff Hours]]/Table3[[#This Row],[MDS Census]]</f>
        <v>4.9595482101616639</v>
      </c>
      <c r="H67" s="3">
        <f>Table3[[#This Row],[Total RN Hours (w/ Admin, DON)]]/Table3[[#This Row],[MDS Census]]</f>
        <v>0.95341368360277134</v>
      </c>
      <c r="I67" s="3">
        <f>Table3[[#This Row],[RN Hours (excl. Admin, DON)]]/Table3[[#This Row],[MDS Census]]</f>
        <v>0.71247113163972287</v>
      </c>
      <c r="J67" s="3">
        <f t="shared" si="1"/>
        <v>405.74722222222221</v>
      </c>
      <c r="K67" s="3">
        <f>SUM(Table3[[#This Row],[RN Hours (excl. Admin, DON)]], Table3[[#This Row],[LPN Hours (excl. Admin)]], Table3[[#This Row],[CNA Hours]], Table3[[#This Row],[NA TR Hours]], Table3[[#This Row],[Med Aide/Tech Hours]])</f>
        <v>381.77500000000003</v>
      </c>
      <c r="L67" s="3">
        <f>SUM(Table3[[#This Row],[RN Hours (excl. Admin, DON)]:[RN DON Hours]])</f>
        <v>73.391666666666666</v>
      </c>
      <c r="M67" s="3">
        <v>54.844444444444441</v>
      </c>
      <c r="N67" s="3">
        <v>11.938888888888888</v>
      </c>
      <c r="O67" s="3">
        <v>6.6083333333333334</v>
      </c>
      <c r="P67" s="3">
        <f>SUM(Table3[[#This Row],[LPN Hours (excl. Admin)]:[LPN Admin Hours]])</f>
        <v>72.163888888888891</v>
      </c>
      <c r="Q67" s="3">
        <v>66.738888888888894</v>
      </c>
      <c r="R67" s="3">
        <v>5.4249999999999998</v>
      </c>
      <c r="S67" s="3">
        <f>SUM(Table3[[#This Row],[CNA Hours]], Table3[[#This Row],[NA TR Hours]], Table3[[#This Row],[Med Aide/Tech Hours]])</f>
        <v>260.19166666666666</v>
      </c>
      <c r="T67" s="3">
        <v>240.5</v>
      </c>
      <c r="U67" s="3">
        <v>19.691666666666666</v>
      </c>
      <c r="V67" s="3">
        <v>0</v>
      </c>
      <c r="W67" s="3">
        <f>SUM(Table3[[#This Row],[RN Hours Contract]:[Med Aide Hours Contract]])</f>
        <v>0</v>
      </c>
      <c r="X67" s="3">
        <v>0</v>
      </c>
      <c r="Y67" s="3">
        <v>0</v>
      </c>
      <c r="Z67" s="3">
        <v>0</v>
      </c>
      <c r="AA67" s="3">
        <v>0</v>
      </c>
      <c r="AB67" s="3">
        <v>0</v>
      </c>
      <c r="AC67" s="3">
        <v>0</v>
      </c>
      <c r="AD67" s="3">
        <v>0</v>
      </c>
      <c r="AE67" s="3">
        <v>0</v>
      </c>
      <c r="AF67" t="s">
        <v>65</v>
      </c>
      <c r="AG67" s="13">
        <v>4</v>
      </c>
      <c r="AQ67"/>
    </row>
    <row r="68" spans="1:43" x14ac:dyDescent="0.2">
      <c r="A68" t="s">
        <v>221</v>
      </c>
      <c r="B68" t="s">
        <v>288</v>
      </c>
      <c r="C68" t="s">
        <v>490</v>
      </c>
      <c r="D68" t="s">
        <v>605</v>
      </c>
      <c r="E68" s="3">
        <v>94.5</v>
      </c>
      <c r="F68" s="3">
        <f>Table3[[#This Row],[Total Hours Nurse Staffing]]/Table3[[#This Row],[MDS Census]]</f>
        <v>3.7608571428571422</v>
      </c>
      <c r="G68" s="3">
        <f>Table3[[#This Row],[Total Direct Care Staff Hours]]/Table3[[#This Row],[MDS Census]]</f>
        <v>3.2123891828336273</v>
      </c>
      <c r="H68" s="3">
        <f>Table3[[#This Row],[Total RN Hours (w/ Admin, DON)]]/Table3[[#This Row],[MDS Census]]</f>
        <v>0.55887360376249273</v>
      </c>
      <c r="I68" s="3">
        <f>Table3[[#This Row],[RN Hours (excl. Admin, DON)]]/Table3[[#This Row],[MDS Census]]</f>
        <v>0.24488183421516754</v>
      </c>
      <c r="J68" s="3">
        <f t="shared" si="1"/>
        <v>355.40099999999995</v>
      </c>
      <c r="K68" s="3">
        <f>SUM(Table3[[#This Row],[RN Hours (excl. Admin, DON)]], Table3[[#This Row],[LPN Hours (excl. Admin)]], Table3[[#This Row],[CNA Hours]], Table3[[#This Row],[NA TR Hours]], Table3[[#This Row],[Med Aide/Tech Hours]])</f>
        <v>303.57077777777778</v>
      </c>
      <c r="L68" s="3">
        <f>SUM(Table3[[#This Row],[RN Hours (excl. Admin, DON)]:[RN DON Hours]])</f>
        <v>52.81355555555556</v>
      </c>
      <c r="M68" s="3">
        <v>23.141333333333332</v>
      </c>
      <c r="N68" s="3">
        <v>24.072222222222223</v>
      </c>
      <c r="O68" s="3">
        <v>5.6</v>
      </c>
      <c r="P68" s="3">
        <f>SUM(Table3[[#This Row],[LPN Hours (excl. Admin)]:[LPN Admin Hours]])</f>
        <v>78.655444444444441</v>
      </c>
      <c r="Q68" s="3">
        <v>56.497444444444447</v>
      </c>
      <c r="R68" s="3">
        <v>22.158000000000001</v>
      </c>
      <c r="S68" s="3">
        <f>SUM(Table3[[#This Row],[CNA Hours]], Table3[[#This Row],[NA TR Hours]], Table3[[#This Row],[Med Aide/Tech Hours]])</f>
        <v>223.93199999999999</v>
      </c>
      <c r="T68" s="3">
        <v>210.76144444444444</v>
      </c>
      <c r="U68" s="3">
        <v>13.170555555555552</v>
      </c>
      <c r="V68" s="3">
        <v>0</v>
      </c>
      <c r="W68" s="3">
        <f>SUM(Table3[[#This Row],[RN Hours Contract]:[Med Aide Hours Contract]])</f>
        <v>2.2222222222222223</v>
      </c>
      <c r="X68" s="3">
        <v>8.8888888888888892E-2</v>
      </c>
      <c r="Y68" s="3">
        <v>2.1333333333333333</v>
      </c>
      <c r="Z68" s="3">
        <v>0</v>
      </c>
      <c r="AA68" s="3">
        <v>0</v>
      </c>
      <c r="AB68" s="3">
        <v>0</v>
      </c>
      <c r="AC68" s="3">
        <v>0</v>
      </c>
      <c r="AD68" s="3">
        <v>0</v>
      </c>
      <c r="AE68" s="3">
        <v>0</v>
      </c>
      <c r="AF68" t="s">
        <v>66</v>
      </c>
      <c r="AG68" s="13">
        <v>4</v>
      </c>
      <c r="AQ68"/>
    </row>
    <row r="69" spans="1:43" x14ac:dyDescent="0.2">
      <c r="A69" t="s">
        <v>221</v>
      </c>
      <c r="B69" t="s">
        <v>289</v>
      </c>
      <c r="C69" t="s">
        <v>491</v>
      </c>
      <c r="D69" t="s">
        <v>574</v>
      </c>
      <c r="E69" s="3">
        <v>73.344444444444449</v>
      </c>
      <c r="F69" s="3">
        <f>Table3[[#This Row],[Total Hours Nurse Staffing]]/Table3[[#This Row],[MDS Census]]</f>
        <v>3.5807150431752759</v>
      </c>
      <c r="G69" s="3">
        <f>Table3[[#This Row],[Total Direct Care Staff Hours]]/Table3[[#This Row],[MDS Census]]</f>
        <v>3.0263323738827448</v>
      </c>
      <c r="H69" s="3">
        <f>Table3[[#This Row],[Total RN Hours (w/ Admin, DON)]]/Table3[[#This Row],[MDS Census]]</f>
        <v>0.35425844569004694</v>
      </c>
      <c r="I69" s="3">
        <f>Table3[[#This Row],[RN Hours (excl. Admin, DON)]]/Table3[[#This Row],[MDS Census]]</f>
        <v>6.2181487653385839E-2</v>
      </c>
      <c r="J69" s="3">
        <f t="shared" si="1"/>
        <v>262.62555555555554</v>
      </c>
      <c r="K69" s="3">
        <f>SUM(Table3[[#This Row],[RN Hours (excl. Admin, DON)]], Table3[[#This Row],[LPN Hours (excl. Admin)]], Table3[[#This Row],[CNA Hours]], Table3[[#This Row],[NA TR Hours]], Table3[[#This Row],[Med Aide/Tech Hours]])</f>
        <v>221.96466666666666</v>
      </c>
      <c r="L69" s="3">
        <f>SUM(Table3[[#This Row],[RN Hours (excl. Admin, DON)]:[RN DON Hours]])</f>
        <v>25.982888888888887</v>
      </c>
      <c r="M69" s="3">
        <v>4.5606666666666662</v>
      </c>
      <c r="N69" s="3">
        <v>15.911111111111111</v>
      </c>
      <c r="O69" s="3">
        <v>5.5111111111111111</v>
      </c>
      <c r="P69" s="3">
        <f>SUM(Table3[[#This Row],[LPN Hours (excl. Admin)]:[LPN Admin Hours]])</f>
        <v>85.788111111111107</v>
      </c>
      <c r="Q69" s="3">
        <v>66.549444444444447</v>
      </c>
      <c r="R69" s="3">
        <v>19.238666666666667</v>
      </c>
      <c r="S69" s="3">
        <f>SUM(Table3[[#This Row],[CNA Hours]], Table3[[#This Row],[NA TR Hours]], Table3[[#This Row],[Med Aide/Tech Hours]])</f>
        <v>150.85455555555555</v>
      </c>
      <c r="T69" s="3">
        <v>137.01322222222223</v>
      </c>
      <c r="U69" s="3">
        <v>13.841333333333333</v>
      </c>
      <c r="V69" s="3">
        <v>0</v>
      </c>
      <c r="W69" s="3">
        <f>SUM(Table3[[#This Row],[RN Hours Contract]:[Med Aide Hours Contract]])</f>
        <v>0</v>
      </c>
      <c r="X69" s="3">
        <v>0</v>
      </c>
      <c r="Y69" s="3">
        <v>0</v>
      </c>
      <c r="Z69" s="3">
        <v>0</v>
      </c>
      <c r="AA69" s="3">
        <v>0</v>
      </c>
      <c r="AB69" s="3">
        <v>0</v>
      </c>
      <c r="AC69" s="3">
        <v>0</v>
      </c>
      <c r="AD69" s="3">
        <v>0</v>
      </c>
      <c r="AE69" s="3">
        <v>0</v>
      </c>
      <c r="AF69" t="s">
        <v>67</v>
      </c>
      <c r="AG69" s="13">
        <v>4</v>
      </c>
      <c r="AQ69"/>
    </row>
    <row r="70" spans="1:43" x14ac:dyDescent="0.2">
      <c r="A70" t="s">
        <v>221</v>
      </c>
      <c r="B70" t="s">
        <v>290</v>
      </c>
      <c r="C70" t="s">
        <v>492</v>
      </c>
      <c r="D70" t="s">
        <v>604</v>
      </c>
      <c r="E70" s="3">
        <v>47.322222222222223</v>
      </c>
      <c r="F70" s="3">
        <f>Table3[[#This Row],[Total Hours Nurse Staffing]]/Table3[[#This Row],[MDS Census]]</f>
        <v>4.6152406668231984</v>
      </c>
      <c r="G70" s="3">
        <f>Table3[[#This Row],[Total Direct Care Staff Hours]]/Table3[[#This Row],[MDS Census]]</f>
        <v>4.4987814040854666</v>
      </c>
      <c r="H70" s="3">
        <f>Table3[[#This Row],[Total RN Hours (w/ Admin, DON)]]/Table3[[#This Row],[MDS Census]]</f>
        <v>1.065867574548016</v>
      </c>
      <c r="I70" s="3">
        <f>Table3[[#This Row],[RN Hours (excl. Admin, DON)]]/Table3[[#This Row],[MDS Census]]</f>
        <v>0.94940831181028418</v>
      </c>
      <c r="J70" s="3">
        <f t="shared" si="1"/>
        <v>218.40344444444446</v>
      </c>
      <c r="K70" s="3">
        <f>SUM(Table3[[#This Row],[RN Hours (excl. Admin, DON)]], Table3[[#This Row],[LPN Hours (excl. Admin)]], Table3[[#This Row],[CNA Hours]], Table3[[#This Row],[NA TR Hours]], Table3[[#This Row],[Med Aide/Tech Hours]])</f>
        <v>212.89233333333334</v>
      </c>
      <c r="L70" s="3">
        <f>SUM(Table3[[#This Row],[RN Hours (excl. Admin, DON)]:[RN DON Hours]])</f>
        <v>50.439222222222227</v>
      </c>
      <c r="M70" s="3">
        <v>44.928111111111114</v>
      </c>
      <c r="N70" s="3">
        <v>5.5111111111111111</v>
      </c>
      <c r="O70" s="3">
        <v>0</v>
      </c>
      <c r="P70" s="3">
        <f>SUM(Table3[[#This Row],[LPN Hours (excl. Admin)]:[LPN Admin Hours]])</f>
        <v>21.341555555555555</v>
      </c>
      <c r="Q70" s="3">
        <v>21.341555555555555</v>
      </c>
      <c r="R70" s="3">
        <v>0</v>
      </c>
      <c r="S70" s="3">
        <f>SUM(Table3[[#This Row],[CNA Hours]], Table3[[#This Row],[NA TR Hours]], Table3[[#This Row],[Med Aide/Tech Hours]])</f>
        <v>146.62266666666667</v>
      </c>
      <c r="T70" s="3">
        <v>146.62266666666667</v>
      </c>
      <c r="U70" s="3">
        <v>0</v>
      </c>
      <c r="V70" s="3">
        <v>0</v>
      </c>
      <c r="W70" s="3">
        <f>SUM(Table3[[#This Row],[RN Hours Contract]:[Med Aide Hours Contract]])</f>
        <v>0.15277777777777779</v>
      </c>
      <c r="X70" s="3">
        <v>0</v>
      </c>
      <c r="Y70" s="3">
        <v>0</v>
      </c>
      <c r="Z70" s="3">
        <v>0</v>
      </c>
      <c r="AA70" s="3">
        <v>0</v>
      </c>
      <c r="AB70" s="3">
        <v>0</v>
      </c>
      <c r="AC70" s="3">
        <v>0.15277777777777779</v>
      </c>
      <c r="AD70" s="3">
        <v>0</v>
      </c>
      <c r="AE70" s="3">
        <v>0</v>
      </c>
      <c r="AF70" t="s">
        <v>68</v>
      </c>
      <c r="AG70" s="13">
        <v>4</v>
      </c>
      <c r="AQ70"/>
    </row>
    <row r="71" spans="1:43" x14ac:dyDescent="0.2">
      <c r="A71" t="s">
        <v>221</v>
      </c>
      <c r="B71" t="s">
        <v>291</v>
      </c>
      <c r="C71" t="s">
        <v>493</v>
      </c>
      <c r="D71" t="s">
        <v>601</v>
      </c>
      <c r="E71" s="3">
        <v>80.86666666666666</v>
      </c>
      <c r="F71" s="3">
        <f>Table3[[#This Row],[Total Hours Nurse Staffing]]/Table3[[#This Row],[MDS Census]]</f>
        <v>3.584378950261061</v>
      </c>
      <c r="G71" s="3">
        <f>Table3[[#This Row],[Total Direct Care Staff Hours]]/Table3[[#This Row],[MDS Census]]</f>
        <v>3.0820719978015942</v>
      </c>
      <c r="H71" s="3">
        <f>Table3[[#This Row],[Total RN Hours (w/ Admin, DON)]]/Table3[[#This Row],[MDS Census]]</f>
        <v>0.66473344325364114</v>
      </c>
      <c r="I71" s="3">
        <f>Table3[[#This Row],[RN Hours (excl. Admin, DON)]]/Table3[[#This Row],[MDS Census]]</f>
        <v>0.31462489694971152</v>
      </c>
      <c r="J71" s="3">
        <f t="shared" si="1"/>
        <v>289.85677777777778</v>
      </c>
      <c r="K71" s="3">
        <f>SUM(Table3[[#This Row],[RN Hours (excl. Admin, DON)]], Table3[[#This Row],[LPN Hours (excl. Admin)]], Table3[[#This Row],[CNA Hours]], Table3[[#This Row],[NA TR Hours]], Table3[[#This Row],[Med Aide/Tech Hours]])</f>
        <v>249.2368888888889</v>
      </c>
      <c r="L71" s="3">
        <f>SUM(Table3[[#This Row],[RN Hours (excl. Admin, DON)]:[RN DON Hours]])</f>
        <v>53.754777777777775</v>
      </c>
      <c r="M71" s="3">
        <v>25.442666666666668</v>
      </c>
      <c r="N71" s="3">
        <v>23.367666666666665</v>
      </c>
      <c r="O71" s="3">
        <v>4.9444444444444446</v>
      </c>
      <c r="P71" s="3">
        <f>SUM(Table3[[#This Row],[LPN Hours (excl. Admin)]:[LPN Admin Hours]])</f>
        <v>68.134</v>
      </c>
      <c r="Q71" s="3">
        <v>55.826222222222221</v>
      </c>
      <c r="R71" s="3">
        <v>12.307777777777778</v>
      </c>
      <c r="S71" s="3">
        <f>SUM(Table3[[#This Row],[CNA Hours]], Table3[[#This Row],[NA TR Hours]], Table3[[#This Row],[Med Aide/Tech Hours]])</f>
        <v>167.96800000000002</v>
      </c>
      <c r="T71" s="3">
        <v>159.45933333333335</v>
      </c>
      <c r="U71" s="3">
        <v>8.508666666666663</v>
      </c>
      <c r="V71" s="3">
        <v>0</v>
      </c>
      <c r="W71" s="3">
        <f>SUM(Table3[[#This Row],[RN Hours Contract]:[Med Aide Hours Contract]])</f>
        <v>0</v>
      </c>
      <c r="X71" s="3">
        <v>0</v>
      </c>
      <c r="Y71" s="3">
        <v>0</v>
      </c>
      <c r="Z71" s="3">
        <v>0</v>
      </c>
      <c r="AA71" s="3">
        <v>0</v>
      </c>
      <c r="AB71" s="3">
        <v>0</v>
      </c>
      <c r="AC71" s="3">
        <v>0</v>
      </c>
      <c r="AD71" s="3">
        <v>0</v>
      </c>
      <c r="AE71" s="3">
        <v>0</v>
      </c>
      <c r="AF71" t="s">
        <v>69</v>
      </c>
      <c r="AG71" s="13">
        <v>4</v>
      </c>
      <c r="AQ71"/>
    </row>
    <row r="72" spans="1:43" x14ac:dyDescent="0.2">
      <c r="A72" t="s">
        <v>221</v>
      </c>
      <c r="B72" t="s">
        <v>292</v>
      </c>
      <c r="C72" t="s">
        <v>454</v>
      </c>
      <c r="D72" t="s">
        <v>579</v>
      </c>
      <c r="E72" s="3">
        <v>132.67777777777778</v>
      </c>
      <c r="F72" s="3">
        <f>Table3[[#This Row],[Total Hours Nurse Staffing]]/Table3[[#This Row],[MDS Census]]</f>
        <v>3.309528515199732</v>
      </c>
      <c r="G72" s="3">
        <f>Table3[[#This Row],[Total Direct Care Staff Hours]]/Table3[[#This Row],[MDS Census]]</f>
        <v>3.2466568964073366</v>
      </c>
      <c r="H72" s="3">
        <f>Table3[[#This Row],[Total RN Hours (w/ Admin, DON)]]/Table3[[#This Row],[MDS Census]]</f>
        <v>0.61094129469893643</v>
      </c>
      <c r="I72" s="3">
        <f>Table3[[#This Row],[RN Hours (excl. Admin, DON)]]/Table3[[#This Row],[MDS Census]]</f>
        <v>0.55466460095469394</v>
      </c>
      <c r="J72" s="3">
        <f t="shared" si="1"/>
        <v>439.1008888888889</v>
      </c>
      <c r="K72" s="3">
        <f>SUM(Table3[[#This Row],[RN Hours (excl. Admin, DON)]], Table3[[#This Row],[LPN Hours (excl. Admin)]], Table3[[#This Row],[CNA Hours]], Table3[[#This Row],[NA TR Hours]], Table3[[#This Row],[Med Aide/Tech Hours]])</f>
        <v>430.75922222222226</v>
      </c>
      <c r="L72" s="3">
        <f>SUM(Table3[[#This Row],[RN Hours (excl. Admin, DON)]:[RN DON Hours]])</f>
        <v>81.058333333333337</v>
      </c>
      <c r="M72" s="3">
        <v>73.591666666666669</v>
      </c>
      <c r="N72" s="3">
        <v>3.4666666666666668</v>
      </c>
      <c r="O72" s="3">
        <v>4</v>
      </c>
      <c r="P72" s="3">
        <f>SUM(Table3[[#This Row],[LPN Hours (excl. Admin)]:[LPN Admin Hours]])</f>
        <v>99.00555555555556</v>
      </c>
      <c r="Q72" s="3">
        <v>98.13055555555556</v>
      </c>
      <c r="R72" s="3">
        <v>0.875</v>
      </c>
      <c r="S72" s="3">
        <f>SUM(Table3[[#This Row],[CNA Hours]], Table3[[#This Row],[NA TR Hours]], Table3[[#This Row],[Med Aide/Tech Hours]])</f>
        <v>259.03700000000003</v>
      </c>
      <c r="T72" s="3">
        <v>259.03700000000003</v>
      </c>
      <c r="U72" s="3">
        <v>0</v>
      </c>
      <c r="V72" s="3">
        <v>0</v>
      </c>
      <c r="W72" s="3">
        <f>SUM(Table3[[#This Row],[RN Hours Contract]:[Med Aide Hours Contract]])</f>
        <v>109.02500000000001</v>
      </c>
      <c r="X72" s="3">
        <v>14.638888888888889</v>
      </c>
      <c r="Y72" s="3">
        <v>0</v>
      </c>
      <c r="Z72" s="3">
        <v>0</v>
      </c>
      <c r="AA72" s="3">
        <v>56.93888888888889</v>
      </c>
      <c r="AB72" s="3">
        <v>0</v>
      </c>
      <c r="AC72" s="3">
        <v>37.447222222222223</v>
      </c>
      <c r="AD72" s="3">
        <v>0</v>
      </c>
      <c r="AE72" s="3">
        <v>0</v>
      </c>
      <c r="AF72" t="s">
        <v>70</v>
      </c>
      <c r="AG72" s="13">
        <v>4</v>
      </c>
      <c r="AQ72"/>
    </row>
    <row r="73" spans="1:43" x14ac:dyDescent="0.2">
      <c r="A73" t="s">
        <v>221</v>
      </c>
      <c r="B73" t="s">
        <v>293</v>
      </c>
      <c r="C73" t="s">
        <v>494</v>
      </c>
      <c r="D73" t="s">
        <v>606</v>
      </c>
      <c r="E73" s="3">
        <v>130.06666666666666</v>
      </c>
      <c r="F73" s="3">
        <f>Table3[[#This Row],[Total Hours Nurse Staffing]]/Table3[[#This Row],[MDS Census]]</f>
        <v>3.8538117204852211</v>
      </c>
      <c r="G73" s="3">
        <f>Table3[[#This Row],[Total Direct Care Staff Hours]]/Table3[[#This Row],[MDS Census]]</f>
        <v>3.6510592858363231</v>
      </c>
      <c r="H73" s="3">
        <f>Table3[[#This Row],[Total RN Hours (w/ Admin, DON)]]/Table3[[#This Row],[MDS Census]]</f>
        <v>0.51230394669400303</v>
      </c>
      <c r="I73" s="3">
        <f>Table3[[#This Row],[RN Hours (excl. Admin, DON)]]/Table3[[#This Row],[MDS Census]]</f>
        <v>0.35869383222279172</v>
      </c>
      <c r="J73" s="3">
        <f t="shared" si="1"/>
        <v>501.25244444444439</v>
      </c>
      <c r="K73" s="3">
        <f>SUM(Table3[[#This Row],[RN Hours (excl. Admin, DON)]], Table3[[#This Row],[LPN Hours (excl. Admin)]], Table3[[#This Row],[CNA Hours]], Table3[[#This Row],[NA TR Hours]], Table3[[#This Row],[Med Aide/Tech Hours]])</f>
        <v>474.88111111111107</v>
      </c>
      <c r="L73" s="3">
        <f>SUM(Table3[[#This Row],[RN Hours (excl. Admin, DON)]:[RN DON Hours]])</f>
        <v>66.633666666666656</v>
      </c>
      <c r="M73" s="3">
        <v>46.654111111111106</v>
      </c>
      <c r="N73" s="3">
        <v>14.223999999999998</v>
      </c>
      <c r="O73" s="3">
        <v>5.7555555555555555</v>
      </c>
      <c r="P73" s="3">
        <f>SUM(Table3[[#This Row],[LPN Hours (excl. Admin)]:[LPN Admin Hours]])</f>
        <v>132.13011111111112</v>
      </c>
      <c r="Q73" s="3">
        <v>125.73833333333334</v>
      </c>
      <c r="R73" s="3">
        <v>6.3917777777777767</v>
      </c>
      <c r="S73" s="3">
        <f>SUM(Table3[[#This Row],[CNA Hours]], Table3[[#This Row],[NA TR Hours]], Table3[[#This Row],[Med Aide/Tech Hours]])</f>
        <v>302.48866666666663</v>
      </c>
      <c r="T73" s="3">
        <v>256.45211111111109</v>
      </c>
      <c r="U73" s="3">
        <v>46.036555555555566</v>
      </c>
      <c r="V73" s="3">
        <v>0</v>
      </c>
      <c r="W73" s="3">
        <f>SUM(Table3[[#This Row],[RN Hours Contract]:[Med Aide Hours Contract]])</f>
        <v>53.549777777777763</v>
      </c>
      <c r="X73" s="3">
        <v>10.157333333333328</v>
      </c>
      <c r="Y73" s="3">
        <v>0</v>
      </c>
      <c r="Z73" s="3">
        <v>5.7555555555555555</v>
      </c>
      <c r="AA73" s="3">
        <v>17.725333333333321</v>
      </c>
      <c r="AB73" s="3">
        <v>0</v>
      </c>
      <c r="AC73" s="3">
        <v>19.911555555555562</v>
      </c>
      <c r="AD73" s="3">
        <v>0</v>
      </c>
      <c r="AE73" s="3">
        <v>0</v>
      </c>
      <c r="AF73" t="s">
        <v>71</v>
      </c>
      <c r="AG73" s="13">
        <v>4</v>
      </c>
      <c r="AQ73"/>
    </row>
    <row r="74" spans="1:43" x14ac:dyDescent="0.2">
      <c r="A74" t="s">
        <v>221</v>
      </c>
      <c r="B74" t="s">
        <v>294</v>
      </c>
      <c r="C74" t="s">
        <v>445</v>
      </c>
      <c r="D74" t="s">
        <v>572</v>
      </c>
      <c r="E74" s="3">
        <v>109.98888888888889</v>
      </c>
      <c r="F74" s="3">
        <f>Table3[[#This Row],[Total Hours Nurse Staffing]]/Table3[[#This Row],[MDS Census]]</f>
        <v>3.3027002727548229</v>
      </c>
      <c r="G74" s="3">
        <f>Table3[[#This Row],[Total Direct Care Staff Hours]]/Table3[[#This Row],[MDS Census]]</f>
        <v>3.1330194969188812</v>
      </c>
      <c r="H74" s="3">
        <f>Table3[[#This Row],[Total RN Hours (w/ Admin, DON)]]/Table3[[#This Row],[MDS Census]]</f>
        <v>0.40603394282250732</v>
      </c>
      <c r="I74" s="3">
        <f>Table3[[#This Row],[RN Hours (excl. Admin, DON)]]/Table3[[#This Row],[MDS Census]]</f>
        <v>0.23635316698656428</v>
      </c>
      <c r="J74" s="3">
        <f t="shared" si="1"/>
        <v>363.26033333333328</v>
      </c>
      <c r="K74" s="3">
        <f>SUM(Table3[[#This Row],[RN Hours (excl. Admin, DON)]], Table3[[#This Row],[LPN Hours (excl. Admin)]], Table3[[#This Row],[CNA Hours]], Table3[[#This Row],[NA TR Hours]], Table3[[#This Row],[Med Aide/Tech Hours]])</f>
        <v>344.59733333333338</v>
      </c>
      <c r="L74" s="3">
        <f>SUM(Table3[[#This Row],[RN Hours (excl. Admin, DON)]:[RN DON Hours]])</f>
        <v>44.659222222222226</v>
      </c>
      <c r="M74" s="3">
        <v>25.996222222222222</v>
      </c>
      <c r="N74" s="3">
        <v>13.063000000000001</v>
      </c>
      <c r="O74" s="3">
        <v>5.6</v>
      </c>
      <c r="P74" s="3">
        <f>SUM(Table3[[#This Row],[LPN Hours (excl. Admin)]:[LPN Admin Hours]])</f>
        <v>114.09655555555557</v>
      </c>
      <c r="Q74" s="3">
        <v>114.09655555555557</v>
      </c>
      <c r="R74" s="3">
        <v>0</v>
      </c>
      <c r="S74" s="3">
        <f>SUM(Table3[[#This Row],[CNA Hours]], Table3[[#This Row],[NA TR Hours]], Table3[[#This Row],[Med Aide/Tech Hours]])</f>
        <v>204.50455555555553</v>
      </c>
      <c r="T74" s="3">
        <v>203.72155555555554</v>
      </c>
      <c r="U74" s="3">
        <v>0.78300000000000003</v>
      </c>
      <c r="V74" s="3">
        <v>0</v>
      </c>
      <c r="W74" s="3">
        <f>SUM(Table3[[#This Row],[RN Hours Contract]:[Med Aide Hours Contract]])</f>
        <v>68.551666666666662</v>
      </c>
      <c r="X74" s="3">
        <v>0</v>
      </c>
      <c r="Y74" s="3">
        <v>0.9555555555555556</v>
      </c>
      <c r="Z74" s="3">
        <v>0</v>
      </c>
      <c r="AA74" s="3">
        <v>42.016222222222225</v>
      </c>
      <c r="AB74" s="3">
        <v>0</v>
      </c>
      <c r="AC74" s="3">
        <v>25.579888888888885</v>
      </c>
      <c r="AD74" s="3">
        <v>0</v>
      </c>
      <c r="AE74" s="3">
        <v>0</v>
      </c>
      <c r="AF74" t="s">
        <v>72</v>
      </c>
      <c r="AG74" s="13">
        <v>4</v>
      </c>
      <c r="AQ74"/>
    </row>
    <row r="75" spans="1:43" x14ac:dyDescent="0.2">
      <c r="A75" t="s">
        <v>221</v>
      </c>
      <c r="B75" t="s">
        <v>295</v>
      </c>
      <c r="C75" t="s">
        <v>452</v>
      </c>
      <c r="D75" t="s">
        <v>577</v>
      </c>
      <c r="E75" s="3">
        <v>90.988888888888894</v>
      </c>
      <c r="F75" s="3">
        <f>Table3[[#This Row],[Total Hours Nurse Staffing]]/Table3[[#This Row],[MDS Census]]</f>
        <v>3.6830699719135422</v>
      </c>
      <c r="G75" s="3">
        <f>Table3[[#This Row],[Total Direct Care Staff Hours]]/Table3[[#This Row],[MDS Census]]</f>
        <v>3.4157650506777384</v>
      </c>
      <c r="H75" s="3">
        <f>Table3[[#This Row],[Total RN Hours (w/ Admin, DON)]]/Table3[[#This Row],[MDS Census]]</f>
        <v>0.81834167786054457</v>
      </c>
      <c r="I75" s="3">
        <f>Table3[[#This Row],[RN Hours (excl. Admin, DON)]]/Table3[[#This Row],[MDS Census]]</f>
        <v>0.60785566003174973</v>
      </c>
      <c r="J75" s="3">
        <f t="shared" si="1"/>
        <v>335.11844444444444</v>
      </c>
      <c r="K75" s="3">
        <f>SUM(Table3[[#This Row],[RN Hours (excl. Admin, DON)]], Table3[[#This Row],[LPN Hours (excl. Admin)]], Table3[[#This Row],[CNA Hours]], Table3[[#This Row],[NA TR Hours]], Table3[[#This Row],[Med Aide/Tech Hours]])</f>
        <v>310.79666666666668</v>
      </c>
      <c r="L75" s="3">
        <f>SUM(Table3[[#This Row],[RN Hours (excl. Admin, DON)]:[RN DON Hours]])</f>
        <v>74.459999999999994</v>
      </c>
      <c r="M75" s="3">
        <v>55.308111111111103</v>
      </c>
      <c r="N75" s="3">
        <v>14.263000000000003</v>
      </c>
      <c r="O75" s="3">
        <v>4.8888888888888893</v>
      </c>
      <c r="P75" s="3">
        <f>SUM(Table3[[#This Row],[LPN Hours (excl. Admin)]:[LPN Admin Hours]])</f>
        <v>74.496000000000009</v>
      </c>
      <c r="Q75" s="3">
        <v>69.326111111111118</v>
      </c>
      <c r="R75" s="3">
        <v>5.1698888888888881</v>
      </c>
      <c r="S75" s="3">
        <f>SUM(Table3[[#This Row],[CNA Hours]], Table3[[#This Row],[NA TR Hours]], Table3[[#This Row],[Med Aide/Tech Hours]])</f>
        <v>186.16244444444442</v>
      </c>
      <c r="T75" s="3">
        <v>167.0922222222222</v>
      </c>
      <c r="U75" s="3">
        <v>19.07022222222222</v>
      </c>
      <c r="V75" s="3">
        <v>0</v>
      </c>
      <c r="W75" s="3">
        <f>SUM(Table3[[#This Row],[RN Hours Contract]:[Med Aide Hours Contract]])</f>
        <v>22.233111111111111</v>
      </c>
      <c r="X75" s="3">
        <v>0</v>
      </c>
      <c r="Y75" s="3">
        <v>0</v>
      </c>
      <c r="Z75" s="3">
        <v>0</v>
      </c>
      <c r="AA75" s="3">
        <v>7.0511111111111111</v>
      </c>
      <c r="AB75" s="3">
        <v>0</v>
      </c>
      <c r="AC75" s="3">
        <v>15.182</v>
      </c>
      <c r="AD75" s="3">
        <v>0</v>
      </c>
      <c r="AE75" s="3">
        <v>0</v>
      </c>
      <c r="AF75" t="s">
        <v>73</v>
      </c>
      <c r="AG75" s="13">
        <v>4</v>
      </c>
      <c r="AQ75"/>
    </row>
    <row r="76" spans="1:43" x14ac:dyDescent="0.2">
      <c r="A76" t="s">
        <v>221</v>
      </c>
      <c r="B76" t="s">
        <v>296</v>
      </c>
      <c r="C76" t="s">
        <v>495</v>
      </c>
      <c r="D76" t="s">
        <v>586</v>
      </c>
      <c r="E76" s="3">
        <v>80.077777777777783</v>
      </c>
      <c r="F76" s="3">
        <f>Table3[[#This Row],[Total Hours Nurse Staffing]]/Table3[[#This Row],[MDS Census]]</f>
        <v>2.8820688219786321</v>
      </c>
      <c r="G76" s="3">
        <f>Table3[[#This Row],[Total Direct Care Staff Hours]]/Table3[[#This Row],[MDS Census]]</f>
        <v>2.5157721659497709</v>
      </c>
      <c r="H76" s="3">
        <f>Table3[[#This Row],[Total RN Hours (w/ Admin, DON)]]/Table3[[#This Row],[MDS Census]]</f>
        <v>0.54664770362147919</v>
      </c>
      <c r="I76" s="3">
        <f>Table3[[#This Row],[RN Hours (excl. Admin, DON)]]/Table3[[#This Row],[MDS Census]]</f>
        <v>0.2530636880810323</v>
      </c>
      <c r="J76" s="3">
        <f t="shared" si="1"/>
        <v>230.7896666666667</v>
      </c>
      <c r="K76" s="3">
        <f>SUM(Table3[[#This Row],[RN Hours (excl. Admin, DON)]], Table3[[#This Row],[LPN Hours (excl. Admin)]], Table3[[#This Row],[CNA Hours]], Table3[[#This Row],[NA TR Hours]], Table3[[#This Row],[Med Aide/Tech Hours]])</f>
        <v>201.45744444444446</v>
      </c>
      <c r="L76" s="3">
        <f>SUM(Table3[[#This Row],[RN Hours (excl. Admin, DON)]:[RN DON Hours]])</f>
        <v>43.774333333333345</v>
      </c>
      <c r="M76" s="3">
        <v>20.264777777777777</v>
      </c>
      <c r="N76" s="3">
        <v>18.35400000000001</v>
      </c>
      <c r="O76" s="3">
        <v>5.1555555555555559</v>
      </c>
      <c r="P76" s="3">
        <f>SUM(Table3[[#This Row],[LPN Hours (excl. Admin)]:[LPN Admin Hours]])</f>
        <v>57.135666666666673</v>
      </c>
      <c r="Q76" s="3">
        <v>51.313000000000002</v>
      </c>
      <c r="R76" s="3">
        <v>5.8226666666666675</v>
      </c>
      <c r="S76" s="3">
        <f>SUM(Table3[[#This Row],[CNA Hours]], Table3[[#This Row],[NA TR Hours]], Table3[[#This Row],[Med Aide/Tech Hours]])</f>
        <v>129.87966666666668</v>
      </c>
      <c r="T76" s="3">
        <v>125.739</v>
      </c>
      <c r="U76" s="3">
        <v>4.1406666666666672</v>
      </c>
      <c r="V76" s="3">
        <v>0</v>
      </c>
      <c r="W76" s="3">
        <f>SUM(Table3[[#This Row],[RN Hours Contract]:[Med Aide Hours Contract]])</f>
        <v>0.26666666666666666</v>
      </c>
      <c r="X76" s="3">
        <v>0</v>
      </c>
      <c r="Y76" s="3">
        <v>0.26666666666666666</v>
      </c>
      <c r="Z76" s="3">
        <v>0</v>
      </c>
      <c r="AA76" s="3">
        <v>0</v>
      </c>
      <c r="AB76" s="3">
        <v>0</v>
      </c>
      <c r="AC76" s="3">
        <v>0</v>
      </c>
      <c r="AD76" s="3">
        <v>0</v>
      </c>
      <c r="AE76" s="3">
        <v>0</v>
      </c>
      <c r="AF76" t="s">
        <v>74</v>
      </c>
      <c r="AG76" s="13">
        <v>4</v>
      </c>
      <c r="AQ76"/>
    </row>
    <row r="77" spans="1:43" x14ac:dyDescent="0.2">
      <c r="A77" t="s">
        <v>221</v>
      </c>
      <c r="B77" t="s">
        <v>297</v>
      </c>
      <c r="C77" t="s">
        <v>496</v>
      </c>
      <c r="D77" t="s">
        <v>607</v>
      </c>
      <c r="E77" s="3">
        <v>52.744444444444447</v>
      </c>
      <c r="F77" s="3">
        <f>Table3[[#This Row],[Total Hours Nurse Staffing]]/Table3[[#This Row],[MDS Census]]</f>
        <v>4.8133136717927103</v>
      </c>
      <c r="G77" s="3">
        <f>Table3[[#This Row],[Total Direct Care Staff Hours]]/Table3[[#This Row],[MDS Census]]</f>
        <v>4.5969496524120492</v>
      </c>
      <c r="H77" s="3">
        <f>Table3[[#This Row],[Total RN Hours (w/ Admin, DON)]]/Table3[[#This Row],[MDS Census]]</f>
        <v>1.1060374973667577</v>
      </c>
      <c r="I77" s="3">
        <f>Table3[[#This Row],[RN Hours (excl. Admin, DON)]]/Table3[[#This Row],[MDS Census]]</f>
        <v>0.88967347798609631</v>
      </c>
      <c r="J77" s="3">
        <f t="shared" si="1"/>
        <v>253.87555555555554</v>
      </c>
      <c r="K77" s="3">
        <f>SUM(Table3[[#This Row],[RN Hours (excl. Admin, DON)]], Table3[[#This Row],[LPN Hours (excl. Admin)]], Table3[[#This Row],[CNA Hours]], Table3[[#This Row],[NA TR Hours]], Table3[[#This Row],[Med Aide/Tech Hours]])</f>
        <v>242.46355555555556</v>
      </c>
      <c r="L77" s="3">
        <f>SUM(Table3[[#This Row],[RN Hours (excl. Admin, DON)]:[RN DON Hours]])</f>
        <v>58.337333333333326</v>
      </c>
      <c r="M77" s="3">
        <v>46.925333333333327</v>
      </c>
      <c r="N77" s="3">
        <v>5.6897777777777785</v>
      </c>
      <c r="O77" s="3">
        <v>5.7222222222222223</v>
      </c>
      <c r="P77" s="3">
        <f>SUM(Table3[[#This Row],[LPN Hours (excl. Admin)]:[LPN Admin Hours]])</f>
        <v>60.43888888888889</v>
      </c>
      <c r="Q77" s="3">
        <v>60.43888888888889</v>
      </c>
      <c r="R77" s="3">
        <v>0</v>
      </c>
      <c r="S77" s="3">
        <f>SUM(Table3[[#This Row],[CNA Hours]], Table3[[#This Row],[NA TR Hours]], Table3[[#This Row],[Med Aide/Tech Hours]])</f>
        <v>135.09933333333333</v>
      </c>
      <c r="T77" s="3">
        <v>135.09933333333333</v>
      </c>
      <c r="U77" s="3">
        <v>0</v>
      </c>
      <c r="V77" s="3">
        <v>0</v>
      </c>
      <c r="W77" s="3">
        <f>SUM(Table3[[#This Row],[RN Hours Contract]:[Med Aide Hours Contract]])</f>
        <v>0</v>
      </c>
      <c r="X77" s="3">
        <v>0</v>
      </c>
      <c r="Y77" s="3">
        <v>0</v>
      </c>
      <c r="Z77" s="3">
        <v>0</v>
      </c>
      <c r="AA77" s="3">
        <v>0</v>
      </c>
      <c r="AB77" s="3">
        <v>0</v>
      </c>
      <c r="AC77" s="3">
        <v>0</v>
      </c>
      <c r="AD77" s="3">
        <v>0</v>
      </c>
      <c r="AE77" s="3">
        <v>0</v>
      </c>
      <c r="AF77" t="s">
        <v>75</v>
      </c>
      <c r="AG77" s="13">
        <v>4</v>
      </c>
      <c r="AQ77"/>
    </row>
    <row r="78" spans="1:43" x14ac:dyDescent="0.2">
      <c r="A78" t="s">
        <v>221</v>
      </c>
      <c r="B78" t="s">
        <v>298</v>
      </c>
      <c r="C78" t="s">
        <v>497</v>
      </c>
      <c r="D78" t="s">
        <v>608</v>
      </c>
      <c r="E78" s="3">
        <v>72.62222222222222</v>
      </c>
      <c r="F78" s="3">
        <f>Table3[[#This Row],[Total Hours Nurse Staffing]]/Table3[[#This Row],[MDS Census]]</f>
        <v>4.7510709914320692</v>
      </c>
      <c r="G78" s="3">
        <f>Table3[[#This Row],[Total Direct Care Staff Hours]]/Table3[[#This Row],[MDS Census]]</f>
        <v>4.5437576499388008</v>
      </c>
      <c r="H78" s="3">
        <f>Table3[[#This Row],[Total RN Hours (w/ Admin, DON)]]/Table3[[#This Row],[MDS Census]]</f>
        <v>0.70953182374541002</v>
      </c>
      <c r="I78" s="3">
        <f>Table3[[#This Row],[RN Hours (excl. Admin, DON)]]/Table3[[#This Row],[MDS Census]]</f>
        <v>0.50221848225214194</v>
      </c>
      <c r="J78" s="3">
        <f t="shared" si="1"/>
        <v>345.03333333333336</v>
      </c>
      <c r="K78" s="3">
        <f>SUM(Table3[[#This Row],[RN Hours (excl. Admin, DON)]], Table3[[#This Row],[LPN Hours (excl. Admin)]], Table3[[#This Row],[CNA Hours]], Table3[[#This Row],[NA TR Hours]], Table3[[#This Row],[Med Aide/Tech Hours]])</f>
        <v>329.97777777777776</v>
      </c>
      <c r="L78" s="3">
        <f>SUM(Table3[[#This Row],[RN Hours (excl. Admin, DON)]:[RN DON Hours]])</f>
        <v>51.527777777777779</v>
      </c>
      <c r="M78" s="3">
        <v>36.472222222222221</v>
      </c>
      <c r="N78" s="3">
        <v>7.7666666666666666</v>
      </c>
      <c r="O78" s="3">
        <v>7.2888888888888888</v>
      </c>
      <c r="P78" s="3">
        <f>SUM(Table3[[#This Row],[LPN Hours (excl. Admin)]:[LPN Admin Hours]])</f>
        <v>63.994444444444447</v>
      </c>
      <c r="Q78" s="3">
        <v>63.994444444444447</v>
      </c>
      <c r="R78" s="3">
        <v>0</v>
      </c>
      <c r="S78" s="3">
        <f>SUM(Table3[[#This Row],[CNA Hours]], Table3[[#This Row],[NA TR Hours]], Table3[[#This Row],[Med Aide/Tech Hours]])</f>
        <v>229.51111111111112</v>
      </c>
      <c r="T78" s="3">
        <v>212.0888888888889</v>
      </c>
      <c r="U78" s="3">
        <v>17.422222222222221</v>
      </c>
      <c r="V78" s="3">
        <v>0</v>
      </c>
      <c r="W78" s="3">
        <f>SUM(Table3[[#This Row],[RN Hours Contract]:[Med Aide Hours Contract]])</f>
        <v>0</v>
      </c>
      <c r="X78" s="3">
        <v>0</v>
      </c>
      <c r="Y78" s="3">
        <v>0</v>
      </c>
      <c r="Z78" s="3">
        <v>0</v>
      </c>
      <c r="AA78" s="3">
        <v>0</v>
      </c>
      <c r="AB78" s="3">
        <v>0</v>
      </c>
      <c r="AC78" s="3">
        <v>0</v>
      </c>
      <c r="AD78" s="3">
        <v>0</v>
      </c>
      <c r="AE78" s="3">
        <v>0</v>
      </c>
      <c r="AF78" t="s">
        <v>76</v>
      </c>
      <c r="AG78" s="13">
        <v>4</v>
      </c>
      <c r="AQ78"/>
    </row>
    <row r="79" spans="1:43" x14ac:dyDescent="0.2">
      <c r="A79" t="s">
        <v>221</v>
      </c>
      <c r="B79" t="s">
        <v>299</v>
      </c>
      <c r="C79" t="s">
        <v>472</v>
      </c>
      <c r="D79" t="s">
        <v>593</v>
      </c>
      <c r="E79" s="3">
        <v>79.177777777777777</v>
      </c>
      <c r="F79" s="3">
        <f>Table3[[#This Row],[Total Hours Nurse Staffing]]/Table3[[#This Row],[MDS Census]]</f>
        <v>4.3114341846758357</v>
      </c>
      <c r="G79" s="3">
        <f>Table3[[#This Row],[Total Direct Care Staff Hours]]/Table3[[#This Row],[MDS Census]]</f>
        <v>4.0846968846477694</v>
      </c>
      <c r="H79" s="3">
        <f>Table3[[#This Row],[Total RN Hours (w/ Admin, DON)]]/Table3[[#This Row],[MDS Census]]</f>
        <v>0.46413836654504631</v>
      </c>
      <c r="I79" s="3">
        <f>Table3[[#This Row],[RN Hours (excl. Admin, DON)]]/Table3[[#This Row],[MDS Census]]</f>
        <v>0.3428220600617457</v>
      </c>
      <c r="J79" s="3">
        <f t="shared" si="1"/>
        <v>341.36977777777781</v>
      </c>
      <c r="K79" s="3">
        <f>SUM(Table3[[#This Row],[RN Hours (excl. Admin, DON)]], Table3[[#This Row],[LPN Hours (excl. Admin)]], Table3[[#This Row],[CNA Hours]], Table3[[#This Row],[NA TR Hours]], Table3[[#This Row],[Med Aide/Tech Hours]])</f>
        <v>323.41722222222228</v>
      </c>
      <c r="L79" s="3">
        <f>SUM(Table3[[#This Row],[RN Hours (excl. Admin, DON)]:[RN DON Hours]])</f>
        <v>36.749444444444443</v>
      </c>
      <c r="M79" s="3">
        <v>27.143888888888888</v>
      </c>
      <c r="N79" s="3">
        <v>4.6833333333333336</v>
      </c>
      <c r="O79" s="3">
        <v>4.9222222222222225</v>
      </c>
      <c r="P79" s="3">
        <f>SUM(Table3[[#This Row],[LPN Hours (excl. Admin)]:[LPN Admin Hours]])</f>
        <v>91.313555555555553</v>
      </c>
      <c r="Q79" s="3">
        <v>82.966555555555558</v>
      </c>
      <c r="R79" s="3">
        <v>8.3469999999999995</v>
      </c>
      <c r="S79" s="3">
        <f>SUM(Table3[[#This Row],[CNA Hours]], Table3[[#This Row],[NA TR Hours]], Table3[[#This Row],[Med Aide/Tech Hours]])</f>
        <v>213.3067777777778</v>
      </c>
      <c r="T79" s="3">
        <v>212.87344444444446</v>
      </c>
      <c r="U79" s="3">
        <v>0</v>
      </c>
      <c r="V79" s="3">
        <v>0.43333333333333335</v>
      </c>
      <c r="W79" s="3">
        <f>SUM(Table3[[#This Row],[RN Hours Contract]:[Med Aide Hours Contract]])</f>
        <v>5.5694444444444438</v>
      </c>
      <c r="X79" s="3">
        <v>0</v>
      </c>
      <c r="Y79" s="3">
        <v>3.5388888888888888</v>
      </c>
      <c r="Z79" s="3">
        <v>1.5777777777777777</v>
      </c>
      <c r="AA79" s="3">
        <v>0.45277777777777778</v>
      </c>
      <c r="AB79" s="3">
        <v>0</v>
      </c>
      <c r="AC79" s="3">
        <v>0</v>
      </c>
      <c r="AD79" s="3">
        <v>0</v>
      </c>
      <c r="AE79" s="3">
        <v>0</v>
      </c>
      <c r="AF79" t="s">
        <v>77</v>
      </c>
      <c r="AG79" s="13">
        <v>4</v>
      </c>
      <c r="AQ79"/>
    </row>
    <row r="80" spans="1:43" x14ac:dyDescent="0.2">
      <c r="A80" t="s">
        <v>221</v>
      </c>
      <c r="B80" t="s">
        <v>300</v>
      </c>
      <c r="C80" t="s">
        <v>498</v>
      </c>
      <c r="D80" t="s">
        <v>609</v>
      </c>
      <c r="E80" s="3">
        <v>125.73333333333333</v>
      </c>
      <c r="F80" s="3">
        <f>Table3[[#This Row],[Total Hours Nurse Staffing]]/Table3[[#This Row],[MDS Census]]</f>
        <v>5.0183147755390598</v>
      </c>
      <c r="G80" s="3">
        <f>Table3[[#This Row],[Total Direct Care Staff Hours]]/Table3[[#This Row],[MDS Census]]</f>
        <v>4.6529029692470836</v>
      </c>
      <c r="H80" s="3">
        <f>Table3[[#This Row],[Total RN Hours (w/ Admin, DON)]]/Table3[[#This Row],[MDS Census]]</f>
        <v>0.75985330505478954</v>
      </c>
      <c r="I80" s="3">
        <f>Table3[[#This Row],[RN Hours (excl. Admin, DON)]]/Table3[[#This Row],[MDS Census]]</f>
        <v>0.58912159773771655</v>
      </c>
      <c r="J80" s="3">
        <f t="shared" si="1"/>
        <v>630.96944444444443</v>
      </c>
      <c r="K80" s="3">
        <f>SUM(Table3[[#This Row],[RN Hours (excl. Admin, DON)]], Table3[[#This Row],[LPN Hours (excl. Admin)]], Table3[[#This Row],[CNA Hours]], Table3[[#This Row],[NA TR Hours]], Table3[[#This Row],[Med Aide/Tech Hours]])</f>
        <v>585.02499999999998</v>
      </c>
      <c r="L80" s="3">
        <f>SUM(Table3[[#This Row],[RN Hours (excl. Admin, DON)]:[RN DON Hours]])</f>
        <v>95.538888888888877</v>
      </c>
      <c r="M80" s="3">
        <v>74.072222222222223</v>
      </c>
      <c r="N80" s="3">
        <v>15.777777777777779</v>
      </c>
      <c r="O80" s="3">
        <v>5.6888888888888891</v>
      </c>
      <c r="P80" s="3">
        <f>SUM(Table3[[#This Row],[LPN Hours (excl. Admin)]:[LPN Admin Hours]])</f>
        <v>202.0638888888889</v>
      </c>
      <c r="Q80" s="3">
        <v>177.58611111111111</v>
      </c>
      <c r="R80" s="3">
        <v>24.477777777777778</v>
      </c>
      <c r="S80" s="3">
        <f>SUM(Table3[[#This Row],[CNA Hours]], Table3[[#This Row],[NA TR Hours]], Table3[[#This Row],[Med Aide/Tech Hours]])</f>
        <v>333.36666666666667</v>
      </c>
      <c r="T80" s="3">
        <v>333.36666666666667</v>
      </c>
      <c r="U80" s="3">
        <v>0</v>
      </c>
      <c r="V80" s="3">
        <v>0</v>
      </c>
      <c r="W80" s="3">
        <f>SUM(Table3[[#This Row],[RN Hours Contract]:[Med Aide Hours Contract]])</f>
        <v>0</v>
      </c>
      <c r="X80" s="3">
        <v>0</v>
      </c>
      <c r="Y80" s="3">
        <v>0</v>
      </c>
      <c r="Z80" s="3">
        <v>0</v>
      </c>
      <c r="AA80" s="3">
        <v>0</v>
      </c>
      <c r="AB80" s="3">
        <v>0</v>
      </c>
      <c r="AC80" s="3">
        <v>0</v>
      </c>
      <c r="AD80" s="3">
        <v>0</v>
      </c>
      <c r="AE80" s="3">
        <v>0</v>
      </c>
      <c r="AF80" t="s">
        <v>78</v>
      </c>
      <c r="AG80" s="13">
        <v>4</v>
      </c>
      <c r="AQ80"/>
    </row>
    <row r="81" spans="1:43" x14ac:dyDescent="0.2">
      <c r="A81" t="s">
        <v>221</v>
      </c>
      <c r="B81" t="s">
        <v>301</v>
      </c>
      <c r="C81" t="s">
        <v>445</v>
      </c>
      <c r="D81" t="s">
        <v>572</v>
      </c>
      <c r="E81" s="3">
        <v>98.566666666666663</v>
      </c>
      <c r="F81" s="3">
        <f>Table3[[#This Row],[Total Hours Nurse Staffing]]/Table3[[#This Row],[MDS Census]]</f>
        <v>3.4124506819975196</v>
      </c>
      <c r="G81" s="3">
        <f>Table3[[#This Row],[Total Direct Care Staff Hours]]/Table3[[#This Row],[MDS Census]]</f>
        <v>3.2825893360387779</v>
      </c>
      <c r="H81" s="3">
        <f>Table3[[#This Row],[Total RN Hours (w/ Admin, DON)]]/Table3[[#This Row],[MDS Census]]</f>
        <v>0.70603765077217906</v>
      </c>
      <c r="I81" s="3">
        <f>Table3[[#This Row],[RN Hours (excl. Admin, DON)]]/Table3[[#This Row],[MDS Census]]</f>
        <v>0.57617630481343707</v>
      </c>
      <c r="J81" s="3">
        <f t="shared" si="1"/>
        <v>336.35388888888883</v>
      </c>
      <c r="K81" s="3">
        <f>SUM(Table3[[#This Row],[RN Hours (excl. Admin, DON)]], Table3[[#This Row],[LPN Hours (excl. Admin)]], Table3[[#This Row],[CNA Hours]], Table3[[#This Row],[NA TR Hours]], Table3[[#This Row],[Med Aide/Tech Hours]])</f>
        <v>323.55388888888888</v>
      </c>
      <c r="L81" s="3">
        <f>SUM(Table3[[#This Row],[RN Hours (excl. Admin, DON)]:[RN DON Hours]])</f>
        <v>69.591777777777779</v>
      </c>
      <c r="M81" s="3">
        <v>56.791777777777781</v>
      </c>
      <c r="N81" s="3">
        <v>7.2</v>
      </c>
      <c r="O81" s="3">
        <v>5.6</v>
      </c>
      <c r="P81" s="3">
        <f>SUM(Table3[[#This Row],[LPN Hours (excl. Admin)]:[LPN Admin Hours]])</f>
        <v>67.728666666666669</v>
      </c>
      <c r="Q81" s="3">
        <v>67.728666666666669</v>
      </c>
      <c r="R81" s="3">
        <v>0</v>
      </c>
      <c r="S81" s="3">
        <f>SUM(Table3[[#This Row],[CNA Hours]], Table3[[#This Row],[NA TR Hours]], Table3[[#This Row],[Med Aide/Tech Hours]])</f>
        <v>199.03344444444443</v>
      </c>
      <c r="T81" s="3">
        <v>199.03344444444443</v>
      </c>
      <c r="U81" s="3">
        <v>0</v>
      </c>
      <c r="V81" s="3">
        <v>0</v>
      </c>
      <c r="W81" s="3">
        <f>SUM(Table3[[#This Row],[RN Hours Contract]:[Med Aide Hours Contract]])</f>
        <v>0</v>
      </c>
      <c r="X81" s="3">
        <v>0</v>
      </c>
      <c r="Y81" s="3">
        <v>0</v>
      </c>
      <c r="Z81" s="3">
        <v>0</v>
      </c>
      <c r="AA81" s="3">
        <v>0</v>
      </c>
      <c r="AB81" s="3">
        <v>0</v>
      </c>
      <c r="AC81" s="3">
        <v>0</v>
      </c>
      <c r="AD81" s="3">
        <v>0</v>
      </c>
      <c r="AE81" s="3">
        <v>0</v>
      </c>
      <c r="AF81" t="s">
        <v>79</v>
      </c>
      <c r="AG81" s="13">
        <v>4</v>
      </c>
      <c r="AQ81"/>
    </row>
    <row r="82" spans="1:43" x14ac:dyDescent="0.2">
      <c r="A82" t="s">
        <v>221</v>
      </c>
      <c r="B82" t="s">
        <v>302</v>
      </c>
      <c r="C82" t="s">
        <v>499</v>
      </c>
      <c r="D82" t="s">
        <v>610</v>
      </c>
      <c r="E82" s="3">
        <v>85.511111111111106</v>
      </c>
      <c r="F82" s="3">
        <f>Table3[[#This Row],[Total Hours Nurse Staffing]]/Table3[[#This Row],[MDS Census]]</f>
        <v>5.0946179833679839</v>
      </c>
      <c r="G82" s="3">
        <f>Table3[[#This Row],[Total Direct Care Staff Hours]]/Table3[[#This Row],[MDS Census]]</f>
        <v>5.0312084199584213</v>
      </c>
      <c r="H82" s="3">
        <f>Table3[[#This Row],[Total RN Hours (w/ Admin, DON)]]/Table3[[#This Row],[MDS Census]]</f>
        <v>0.72090956340956347</v>
      </c>
      <c r="I82" s="3">
        <f>Table3[[#This Row],[RN Hours (excl. Admin, DON)]]/Table3[[#This Row],[MDS Census]]</f>
        <v>0.65750000000000008</v>
      </c>
      <c r="J82" s="3">
        <f t="shared" si="1"/>
        <v>435.64644444444446</v>
      </c>
      <c r="K82" s="3">
        <f>SUM(Table3[[#This Row],[RN Hours (excl. Admin, DON)]], Table3[[#This Row],[LPN Hours (excl. Admin)]], Table3[[#This Row],[CNA Hours]], Table3[[#This Row],[NA TR Hours]], Table3[[#This Row],[Med Aide/Tech Hours]])</f>
        <v>430.22422222222229</v>
      </c>
      <c r="L82" s="3">
        <f>SUM(Table3[[#This Row],[RN Hours (excl. Admin, DON)]:[RN DON Hours]])</f>
        <v>61.645777777777781</v>
      </c>
      <c r="M82" s="3">
        <v>56.223555555555556</v>
      </c>
      <c r="N82" s="3">
        <v>0</v>
      </c>
      <c r="O82" s="3">
        <v>5.4222222222222225</v>
      </c>
      <c r="P82" s="3">
        <f>SUM(Table3[[#This Row],[LPN Hours (excl. Admin)]:[LPN Admin Hours]])</f>
        <v>115.58788888888888</v>
      </c>
      <c r="Q82" s="3">
        <v>115.58788888888888</v>
      </c>
      <c r="R82" s="3">
        <v>0</v>
      </c>
      <c r="S82" s="3">
        <f>SUM(Table3[[#This Row],[CNA Hours]], Table3[[#This Row],[NA TR Hours]], Table3[[#This Row],[Med Aide/Tech Hours]])</f>
        <v>258.41277777777782</v>
      </c>
      <c r="T82" s="3">
        <v>231.81655555555557</v>
      </c>
      <c r="U82" s="3">
        <v>16.673333333333332</v>
      </c>
      <c r="V82" s="3">
        <v>9.9228888888888882</v>
      </c>
      <c r="W82" s="3">
        <f>SUM(Table3[[#This Row],[RN Hours Contract]:[Med Aide Hours Contract]])</f>
        <v>0</v>
      </c>
      <c r="X82" s="3">
        <v>0</v>
      </c>
      <c r="Y82" s="3">
        <v>0</v>
      </c>
      <c r="Z82" s="3">
        <v>0</v>
      </c>
      <c r="AA82" s="3">
        <v>0</v>
      </c>
      <c r="AB82" s="3">
        <v>0</v>
      </c>
      <c r="AC82" s="3">
        <v>0</v>
      </c>
      <c r="AD82" s="3">
        <v>0</v>
      </c>
      <c r="AE82" s="3">
        <v>0</v>
      </c>
      <c r="AF82" t="s">
        <v>80</v>
      </c>
      <c r="AG82" s="13">
        <v>4</v>
      </c>
      <c r="AQ82"/>
    </row>
    <row r="83" spans="1:43" x14ac:dyDescent="0.2">
      <c r="A83" t="s">
        <v>221</v>
      </c>
      <c r="B83" t="s">
        <v>303</v>
      </c>
      <c r="C83" t="s">
        <v>478</v>
      </c>
      <c r="D83" t="s">
        <v>598</v>
      </c>
      <c r="E83" s="3">
        <v>99.433333333333337</v>
      </c>
      <c r="F83" s="3">
        <f>Table3[[#This Row],[Total Hours Nurse Staffing]]/Table3[[#This Row],[MDS Census]]</f>
        <v>4.8946742652810364</v>
      </c>
      <c r="G83" s="3">
        <f>Table3[[#This Row],[Total Direct Care Staff Hours]]/Table3[[#This Row],[MDS Census]]</f>
        <v>4.4521253771371097</v>
      </c>
      <c r="H83" s="3">
        <f>Table3[[#This Row],[Total RN Hours (w/ Admin, DON)]]/Table3[[#This Row],[MDS Census]]</f>
        <v>0.82102246061012396</v>
      </c>
      <c r="I83" s="3">
        <f>Table3[[#This Row],[RN Hours (excl. Admin, DON)]]/Table3[[#This Row],[MDS Census]]</f>
        <v>0.47908481394569224</v>
      </c>
      <c r="J83" s="3">
        <f t="shared" si="1"/>
        <v>486.69377777777777</v>
      </c>
      <c r="K83" s="3">
        <f>SUM(Table3[[#This Row],[RN Hours (excl. Admin, DON)]], Table3[[#This Row],[LPN Hours (excl. Admin)]], Table3[[#This Row],[CNA Hours]], Table3[[#This Row],[NA TR Hours]], Table3[[#This Row],[Med Aide/Tech Hours]])</f>
        <v>442.68966666666665</v>
      </c>
      <c r="L83" s="3">
        <f>SUM(Table3[[#This Row],[RN Hours (excl. Admin, DON)]:[RN DON Hours]])</f>
        <v>81.637</v>
      </c>
      <c r="M83" s="3">
        <v>47.637</v>
      </c>
      <c r="N83" s="3">
        <v>29.5</v>
      </c>
      <c r="O83" s="3">
        <v>4.5</v>
      </c>
      <c r="P83" s="3">
        <f>SUM(Table3[[#This Row],[LPN Hours (excl. Admin)]:[LPN Admin Hours]])</f>
        <v>114.04944444444445</v>
      </c>
      <c r="Q83" s="3">
        <v>104.04533333333333</v>
      </c>
      <c r="R83" s="3">
        <v>10.00411111111111</v>
      </c>
      <c r="S83" s="3">
        <f>SUM(Table3[[#This Row],[CNA Hours]], Table3[[#This Row],[NA TR Hours]], Table3[[#This Row],[Med Aide/Tech Hours]])</f>
        <v>291.00733333333329</v>
      </c>
      <c r="T83" s="3">
        <v>271.26544444444443</v>
      </c>
      <c r="U83" s="3">
        <v>0</v>
      </c>
      <c r="V83" s="3">
        <v>19.741888888888887</v>
      </c>
      <c r="W83" s="3">
        <f>SUM(Table3[[#This Row],[RN Hours Contract]:[Med Aide Hours Contract]])</f>
        <v>0</v>
      </c>
      <c r="X83" s="3">
        <v>0</v>
      </c>
      <c r="Y83" s="3">
        <v>0</v>
      </c>
      <c r="Z83" s="3">
        <v>0</v>
      </c>
      <c r="AA83" s="3">
        <v>0</v>
      </c>
      <c r="AB83" s="3">
        <v>0</v>
      </c>
      <c r="AC83" s="3">
        <v>0</v>
      </c>
      <c r="AD83" s="3">
        <v>0</v>
      </c>
      <c r="AE83" s="3">
        <v>0</v>
      </c>
      <c r="AF83" t="s">
        <v>81</v>
      </c>
      <c r="AG83" s="13">
        <v>4</v>
      </c>
      <c r="AQ83"/>
    </row>
    <row r="84" spans="1:43" x14ac:dyDescent="0.2">
      <c r="A84" t="s">
        <v>221</v>
      </c>
      <c r="B84" t="s">
        <v>304</v>
      </c>
      <c r="C84" t="s">
        <v>500</v>
      </c>
      <c r="D84" t="s">
        <v>611</v>
      </c>
      <c r="E84" s="3">
        <v>84.222222222222229</v>
      </c>
      <c r="F84" s="3">
        <f>Table3[[#This Row],[Total Hours Nurse Staffing]]/Table3[[#This Row],[MDS Census]]</f>
        <v>3.9524076517150388</v>
      </c>
      <c r="G84" s="3">
        <f>Table3[[#This Row],[Total Direct Care Staff Hours]]/Table3[[#This Row],[MDS Census]]</f>
        <v>3.7586741424802113</v>
      </c>
      <c r="H84" s="3">
        <f>Table3[[#This Row],[Total RN Hours (w/ Admin, DON)]]/Table3[[#This Row],[MDS Census]]</f>
        <v>1.0268799472295513</v>
      </c>
      <c r="I84" s="3">
        <f>Table3[[#This Row],[RN Hours (excl. Admin, DON)]]/Table3[[#This Row],[MDS Census]]</f>
        <v>0.89871372031662256</v>
      </c>
      <c r="J84" s="3">
        <f t="shared" si="1"/>
        <v>332.88055555555553</v>
      </c>
      <c r="K84" s="3">
        <f>SUM(Table3[[#This Row],[RN Hours (excl. Admin, DON)]], Table3[[#This Row],[LPN Hours (excl. Admin)]], Table3[[#This Row],[CNA Hours]], Table3[[#This Row],[NA TR Hours]], Table3[[#This Row],[Med Aide/Tech Hours]])</f>
        <v>316.56388888888893</v>
      </c>
      <c r="L84" s="3">
        <f>SUM(Table3[[#This Row],[RN Hours (excl. Admin, DON)]:[RN DON Hours]])</f>
        <v>86.4861111111111</v>
      </c>
      <c r="M84" s="3">
        <v>75.691666666666663</v>
      </c>
      <c r="N84" s="3">
        <v>5.3722222222222218</v>
      </c>
      <c r="O84" s="3">
        <v>5.4222222222222225</v>
      </c>
      <c r="P84" s="3">
        <f>SUM(Table3[[#This Row],[LPN Hours (excl. Admin)]:[LPN Admin Hours]])</f>
        <v>75</v>
      </c>
      <c r="Q84" s="3">
        <v>69.477777777777774</v>
      </c>
      <c r="R84" s="3">
        <v>5.5222222222222221</v>
      </c>
      <c r="S84" s="3">
        <f>SUM(Table3[[#This Row],[CNA Hours]], Table3[[#This Row],[NA TR Hours]], Table3[[#This Row],[Med Aide/Tech Hours]])</f>
        <v>171.39444444444445</v>
      </c>
      <c r="T84" s="3">
        <v>170.72777777777779</v>
      </c>
      <c r="U84" s="3">
        <v>0.66666666666666663</v>
      </c>
      <c r="V84" s="3">
        <v>0</v>
      </c>
      <c r="W84" s="3">
        <f>SUM(Table3[[#This Row],[RN Hours Contract]:[Med Aide Hours Contract]])</f>
        <v>2.2638888888888888</v>
      </c>
      <c r="X84" s="3">
        <v>0</v>
      </c>
      <c r="Y84" s="3">
        <v>0</v>
      </c>
      <c r="Z84" s="3">
        <v>0</v>
      </c>
      <c r="AA84" s="3">
        <v>0</v>
      </c>
      <c r="AB84" s="3">
        <v>0</v>
      </c>
      <c r="AC84" s="3">
        <v>2.2638888888888888</v>
      </c>
      <c r="AD84" s="3">
        <v>0</v>
      </c>
      <c r="AE84" s="3">
        <v>0</v>
      </c>
      <c r="AF84" t="s">
        <v>82</v>
      </c>
      <c r="AG84" s="13">
        <v>4</v>
      </c>
      <c r="AQ84"/>
    </row>
    <row r="85" spans="1:43" x14ac:dyDescent="0.2">
      <c r="A85" t="s">
        <v>221</v>
      </c>
      <c r="B85" t="s">
        <v>305</v>
      </c>
      <c r="C85" t="s">
        <v>501</v>
      </c>
      <c r="D85" t="s">
        <v>605</v>
      </c>
      <c r="E85" s="3">
        <v>42.81111111111111</v>
      </c>
      <c r="F85" s="3">
        <f>Table3[[#This Row],[Total Hours Nurse Staffing]]/Table3[[#This Row],[MDS Census]]</f>
        <v>4.4916298987801717</v>
      </c>
      <c r="G85" s="3">
        <f>Table3[[#This Row],[Total Direct Care Staff Hours]]/Table3[[#This Row],[MDS Census]]</f>
        <v>3.7511679211004414</v>
      </c>
      <c r="H85" s="3">
        <f>Table3[[#This Row],[Total RN Hours (w/ Admin, DON)]]/Table3[[#This Row],[MDS Census]]</f>
        <v>0.60926550739683372</v>
      </c>
      <c r="I85" s="3">
        <f>Table3[[#This Row],[RN Hours (excl. Admin, DON)]]/Table3[[#This Row],[MDS Census]]</f>
        <v>0.17973008045678693</v>
      </c>
      <c r="J85" s="3">
        <f t="shared" si="1"/>
        <v>192.29166666666669</v>
      </c>
      <c r="K85" s="3">
        <f>SUM(Table3[[#This Row],[RN Hours (excl. Admin, DON)]], Table3[[#This Row],[LPN Hours (excl. Admin)]], Table3[[#This Row],[CNA Hours]], Table3[[#This Row],[NA TR Hours]], Table3[[#This Row],[Med Aide/Tech Hours]])</f>
        <v>160.59166666666667</v>
      </c>
      <c r="L85" s="3">
        <f>SUM(Table3[[#This Row],[RN Hours (excl. Admin, DON)]:[RN DON Hours]])</f>
        <v>26.083333333333336</v>
      </c>
      <c r="M85" s="3">
        <v>7.6944444444444446</v>
      </c>
      <c r="N85" s="3">
        <v>10.761111111111111</v>
      </c>
      <c r="O85" s="3">
        <v>7.6277777777777782</v>
      </c>
      <c r="P85" s="3">
        <f>SUM(Table3[[#This Row],[LPN Hours (excl. Admin)]:[LPN Admin Hours]])</f>
        <v>62.383333333333333</v>
      </c>
      <c r="Q85" s="3">
        <v>49.072222222222223</v>
      </c>
      <c r="R85" s="3">
        <v>13.311111111111112</v>
      </c>
      <c r="S85" s="3">
        <f>SUM(Table3[[#This Row],[CNA Hours]], Table3[[#This Row],[NA TR Hours]], Table3[[#This Row],[Med Aide/Tech Hours]])</f>
        <v>103.825</v>
      </c>
      <c r="T85" s="3">
        <v>101.43055555555556</v>
      </c>
      <c r="U85" s="3">
        <v>2.3055555555555554</v>
      </c>
      <c r="V85" s="3">
        <v>8.8888888888888892E-2</v>
      </c>
      <c r="W85" s="3">
        <f>SUM(Table3[[#This Row],[RN Hours Contract]:[Med Aide Hours Contract]])</f>
        <v>2.8694444444444445</v>
      </c>
      <c r="X85" s="3">
        <v>0</v>
      </c>
      <c r="Y85" s="3">
        <v>0.37777777777777777</v>
      </c>
      <c r="Z85" s="3">
        <v>2.4916666666666667</v>
      </c>
      <c r="AA85" s="3">
        <v>0</v>
      </c>
      <c r="AB85" s="3">
        <v>0</v>
      </c>
      <c r="AC85" s="3">
        <v>0</v>
      </c>
      <c r="AD85" s="3">
        <v>0</v>
      </c>
      <c r="AE85" s="3">
        <v>0</v>
      </c>
      <c r="AF85" t="s">
        <v>83</v>
      </c>
      <c r="AG85" s="13">
        <v>4</v>
      </c>
      <c r="AQ85"/>
    </row>
    <row r="86" spans="1:43" x14ac:dyDescent="0.2">
      <c r="A86" t="s">
        <v>221</v>
      </c>
      <c r="B86" t="s">
        <v>306</v>
      </c>
      <c r="C86" t="s">
        <v>502</v>
      </c>
      <c r="D86" t="s">
        <v>612</v>
      </c>
      <c r="E86" s="3">
        <v>94.655555555555551</v>
      </c>
      <c r="F86" s="3">
        <f>Table3[[#This Row],[Total Hours Nurse Staffing]]/Table3[[#This Row],[MDS Census]]</f>
        <v>2.9719838009156003</v>
      </c>
      <c r="G86" s="3">
        <f>Table3[[#This Row],[Total Direct Care Staff Hours]]/Table3[[#This Row],[MDS Census]]</f>
        <v>2.6672872402864187</v>
      </c>
      <c r="H86" s="3">
        <f>Table3[[#This Row],[Total RN Hours (w/ Admin, DON)]]/Table3[[#This Row],[MDS Census]]</f>
        <v>0.49245333959384907</v>
      </c>
      <c r="I86" s="3">
        <f>Table3[[#This Row],[RN Hours (excl. Admin, DON)]]/Table3[[#This Row],[MDS Census]]</f>
        <v>0.18775677896466722</v>
      </c>
      <c r="J86" s="3">
        <f t="shared" si="1"/>
        <v>281.31477777777775</v>
      </c>
      <c r="K86" s="3">
        <f>SUM(Table3[[#This Row],[RN Hours (excl. Admin, DON)]], Table3[[#This Row],[LPN Hours (excl. Admin)]], Table3[[#This Row],[CNA Hours]], Table3[[#This Row],[NA TR Hours]], Table3[[#This Row],[Med Aide/Tech Hours]])</f>
        <v>252.47355555555558</v>
      </c>
      <c r="L86" s="3">
        <f>SUM(Table3[[#This Row],[RN Hours (excl. Admin, DON)]:[RN DON Hours]])</f>
        <v>46.613444444444447</v>
      </c>
      <c r="M86" s="3">
        <v>17.772222222222222</v>
      </c>
      <c r="N86" s="3">
        <v>23.241222222222223</v>
      </c>
      <c r="O86" s="3">
        <v>5.6</v>
      </c>
      <c r="P86" s="3">
        <f>SUM(Table3[[#This Row],[LPN Hours (excl. Admin)]:[LPN Admin Hours]])</f>
        <v>68.898333333333341</v>
      </c>
      <c r="Q86" s="3">
        <v>68.898333333333341</v>
      </c>
      <c r="R86" s="3">
        <v>0</v>
      </c>
      <c r="S86" s="3">
        <f>SUM(Table3[[#This Row],[CNA Hours]], Table3[[#This Row],[NA TR Hours]], Table3[[#This Row],[Med Aide/Tech Hours]])</f>
        <v>165.803</v>
      </c>
      <c r="T86" s="3">
        <v>161.38388888888889</v>
      </c>
      <c r="U86" s="3">
        <v>4.4191111111111123</v>
      </c>
      <c r="V86" s="3">
        <v>0</v>
      </c>
      <c r="W86" s="3">
        <f>SUM(Table3[[#This Row],[RN Hours Contract]:[Med Aide Hours Contract]])</f>
        <v>0.26666666666666666</v>
      </c>
      <c r="X86" s="3">
        <v>0</v>
      </c>
      <c r="Y86" s="3">
        <v>0.26666666666666666</v>
      </c>
      <c r="Z86" s="3">
        <v>0</v>
      </c>
      <c r="AA86" s="3">
        <v>0</v>
      </c>
      <c r="AB86" s="3">
        <v>0</v>
      </c>
      <c r="AC86" s="3">
        <v>0</v>
      </c>
      <c r="AD86" s="3">
        <v>0</v>
      </c>
      <c r="AE86" s="3">
        <v>0</v>
      </c>
      <c r="AF86" t="s">
        <v>84</v>
      </c>
      <c r="AG86" s="13">
        <v>4</v>
      </c>
      <c r="AQ86"/>
    </row>
    <row r="87" spans="1:43" x14ac:dyDescent="0.2">
      <c r="A87" t="s">
        <v>221</v>
      </c>
      <c r="B87" t="s">
        <v>307</v>
      </c>
      <c r="C87" t="s">
        <v>443</v>
      </c>
      <c r="D87" t="s">
        <v>570</v>
      </c>
      <c r="E87" s="3">
        <v>129.13333333333333</v>
      </c>
      <c r="F87" s="3">
        <f>Table3[[#This Row],[Total Hours Nurse Staffing]]/Table3[[#This Row],[MDS Census]]</f>
        <v>3.5003441748408193</v>
      </c>
      <c r="G87" s="3">
        <f>Table3[[#This Row],[Total Direct Care Staff Hours]]/Table3[[#This Row],[MDS Census]]</f>
        <v>3.1203966615040439</v>
      </c>
      <c r="H87" s="3">
        <f>Table3[[#This Row],[Total RN Hours (w/ Admin, DON)]]/Table3[[#This Row],[MDS Census]]</f>
        <v>0.44041473068318709</v>
      </c>
      <c r="I87" s="3">
        <f>Table3[[#This Row],[RN Hours (excl. Admin, DON)]]/Table3[[#This Row],[MDS Census]]</f>
        <v>0.11846067802443642</v>
      </c>
      <c r="J87" s="3">
        <f t="shared" si="1"/>
        <v>452.01111111111112</v>
      </c>
      <c r="K87" s="3">
        <f>SUM(Table3[[#This Row],[RN Hours (excl. Admin, DON)]], Table3[[#This Row],[LPN Hours (excl. Admin)]], Table3[[#This Row],[CNA Hours]], Table3[[#This Row],[NA TR Hours]], Table3[[#This Row],[Med Aide/Tech Hours]])</f>
        <v>402.94722222222219</v>
      </c>
      <c r="L87" s="3">
        <f>SUM(Table3[[#This Row],[RN Hours (excl. Admin, DON)]:[RN DON Hours]])</f>
        <v>56.87222222222222</v>
      </c>
      <c r="M87" s="3">
        <v>15.297222222222222</v>
      </c>
      <c r="N87" s="3">
        <v>27.175000000000001</v>
      </c>
      <c r="O87" s="3">
        <v>14.4</v>
      </c>
      <c r="P87" s="3">
        <f>SUM(Table3[[#This Row],[LPN Hours (excl. Admin)]:[LPN Admin Hours]])</f>
        <v>115.33333333333334</v>
      </c>
      <c r="Q87" s="3">
        <v>107.84444444444445</v>
      </c>
      <c r="R87" s="3">
        <v>7.4888888888888889</v>
      </c>
      <c r="S87" s="3">
        <f>SUM(Table3[[#This Row],[CNA Hours]], Table3[[#This Row],[NA TR Hours]], Table3[[#This Row],[Med Aide/Tech Hours]])</f>
        <v>279.80555555555554</v>
      </c>
      <c r="T87" s="3">
        <v>277.10277777777776</v>
      </c>
      <c r="U87" s="3">
        <v>2.7027777777777779</v>
      </c>
      <c r="V87" s="3">
        <v>0</v>
      </c>
      <c r="W87" s="3">
        <f>SUM(Table3[[#This Row],[RN Hours Contract]:[Med Aide Hours Contract]])</f>
        <v>0</v>
      </c>
      <c r="X87" s="3">
        <v>0</v>
      </c>
      <c r="Y87" s="3">
        <v>0</v>
      </c>
      <c r="Z87" s="3">
        <v>0</v>
      </c>
      <c r="AA87" s="3">
        <v>0</v>
      </c>
      <c r="AB87" s="3">
        <v>0</v>
      </c>
      <c r="AC87" s="3">
        <v>0</v>
      </c>
      <c r="AD87" s="3">
        <v>0</v>
      </c>
      <c r="AE87" s="3">
        <v>0</v>
      </c>
      <c r="AF87" t="s">
        <v>85</v>
      </c>
      <c r="AG87" s="13">
        <v>4</v>
      </c>
      <c r="AQ87"/>
    </row>
    <row r="88" spans="1:43" x14ac:dyDescent="0.2">
      <c r="A88" t="s">
        <v>221</v>
      </c>
      <c r="B88" t="s">
        <v>308</v>
      </c>
      <c r="C88" t="s">
        <v>503</v>
      </c>
      <c r="D88" t="s">
        <v>570</v>
      </c>
      <c r="E88" s="3">
        <v>185.03333333333333</v>
      </c>
      <c r="F88" s="3">
        <f>Table3[[#This Row],[Total Hours Nurse Staffing]]/Table3[[#This Row],[MDS Census]]</f>
        <v>4.2225358794211258</v>
      </c>
      <c r="G88" s="3">
        <f>Table3[[#This Row],[Total Direct Care Staff Hours]]/Table3[[#This Row],[MDS Census]]</f>
        <v>3.8946892451810484</v>
      </c>
      <c r="H88" s="3">
        <f>Table3[[#This Row],[Total RN Hours (w/ Admin, DON)]]/Table3[[#This Row],[MDS Census]]</f>
        <v>0.54174983486458883</v>
      </c>
      <c r="I88" s="3">
        <f>Table3[[#This Row],[RN Hours (excl. Admin, DON)]]/Table3[[#This Row],[MDS Census]]</f>
        <v>0.3219978382273464</v>
      </c>
      <c r="J88" s="3">
        <f t="shared" si="1"/>
        <v>781.30988888888896</v>
      </c>
      <c r="K88" s="3">
        <f>SUM(Table3[[#This Row],[RN Hours (excl. Admin, DON)]], Table3[[#This Row],[LPN Hours (excl. Admin)]], Table3[[#This Row],[CNA Hours]], Table3[[#This Row],[NA TR Hours]], Table3[[#This Row],[Med Aide/Tech Hours]])</f>
        <v>720.64733333333334</v>
      </c>
      <c r="L88" s="3">
        <f>SUM(Table3[[#This Row],[RN Hours (excl. Admin, DON)]:[RN DON Hours]])</f>
        <v>100.24177777777776</v>
      </c>
      <c r="M88" s="3">
        <v>59.580333333333328</v>
      </c>
      <c r="N88" s="3">
        <v>34.904777777777767</v>
      </c>
      <c r="O88" s="3">
        <v>5.7566666666666659</v>
      </c>
      <c r="P88" s="3">
        <f>SUM(Table3[[#This Row],[LPN Hours (excl. Admin)]:[LPN Admin Hours]])</f>
        <v>210.78433333333334</v>
      </c>
      <c r="Q88" s="3">
        <v>190.78322222222224</v>
      </c>
      <c r="R88" s="3">
        <v>20.001111111111115</v>
      </c>
      <c r="S88" s="3">
        <f>SUM(Table3[[#This Row],[CNA Hours]], Table3[[#This Row],[NA TR Hours]], Table3[[#This Row],[Med Aide/Tech Hours]])</f>
        <v>470.2837777777778</v>
      </c>
      <c r="T88" s="3">
        <v>447.642</v>
      </c>
      <c r="U88" s="3">
        <v>22.641777777777783</v>
      </c>
      <c r="V88" s="3">
        <v>0</v>
      </c>
      <c r="W88" s="3">
        <f>SUM(Table3[[#This Row],[RN Hours Contract]:[Med Aide Hours Contract]])</f>
        <v>0</v>
      </c>
      <c r="X88" s="3">
        <v>0</v>
      </c>
      <c r="Y88" s="3">
        <v>0</v>
      </c>
      <c r="Z88" s="3">
        <v>0</v>
      </c>
      <c r="AA88" s="3">
        <v>0</v>
      </c>
      <c r="AB88" s="3">
        <v>0</v>
      </c>
      <c r="AC88" s="3">
        <v>0</v>
      </c>
      <c r="AD88" s="3">
        <v>0</v>
      </c>
      <c r="AE88" s="3">
        <v>0</v>
      </c>
      <c r="AF88" t="s">
        <v>86</v>
      </c>
      <c r="AG88" s="13">
        <v>4</v>
      </c>
      <c r="AQ88"/>
    </row>
    <row r="89" spans="1:43" x14ac:dyDescent="0.2">
      <c r="A89" t="s">
        <v>221</v>
      </c>
      <c r="B89" t="s">
        <v>309</v>
      </c>
      <c r="C89" t="s">
        <v>504</v>
      </c>
      <c r="D89" t="s">
        <v>586</v>
      </c>
      <c r="E89" s="3">
        <v>144.04444444444445</v>
      </c>
      <c r="F89" s="3">
        <f>Table3[[#This Row],[Total Hours Nurse Staffing]]/Table3[[#This Row],[MDS Census]]</f>
        <v>4.9631957729095957</v>
      </c>
      <c r="G89" s="3">
        <f>Table3[[#This Row],[Total Direct Care Staff Hours]]/Table3[[#This Row],[MDS Census]]</f>
        <v>4.5746791113853744</v>
      </c>
      <c r="H89" s="3">
        <f>Table3[[#This Row],[Total RN Hours (w/ Admin, DON)]]/Table3[[#This Row],[MDS Census]]</f>
        <v>0.80389617402036417</v>
      </c>
      <c r="I89" s="3">
        <f>Table3[[#This Row],[RN Hours (excl. Admin, DON)]]/Table3[[#This Row],[MDS Census]]</f>
        <v>0.67384912064177727</v>
      </c>
      <c r="J89" s="3">
        <f t="shared" si="1"/>
        <v>714.92077777777786</v>
      </c>
      <c r="K89" s="3">
        <f>SUM(Table3[[#This Row],[RN Hours (excl. Admin, DON)]], Table3[[#This Row],[LPN Hours (excl. Admin)]], Table3[[#This Row],[CNA Hours]], Table3[[#This Row],[NA TR Hours]], Table3[[#This Row],[Med Aide/Tech Hours]])</f>
        <v>658.95711111111109</v>
      </c>
      <c r="L89" s="3">
        <f>SUM(Table3[[#This Row],[RN Hours (excl. Admin, DON)]:[RN DON Hours]])</f>
        <v>115.79677777777779</v>
      </c>
      <c r="M89" s="3">
        <v>97.064222222222227</v>
      </c>
      <c r="N89" s="3">
        <v>13.409222222222221</v>
      </c>
      <c r="O89" s="3">
        <v>5.3233333333333333</v>
      </c>
      <c r="P89" s="3">
        <f>SUM(Table3[[#This Row],[LPN Hours (excl. Admin)]:[LPN Admin Hours]])</f>
        <v>146.66822222222223</v>
      </c>
      <c r="Q89" s="3">
        <v>109.43711111111111</v>
      </c>
      <c r="R89" s="3">
        <v>37.231111111111112</v>
      </c>
      <c r="S89" s="3">
        <f>SUM(Table3[[#This Row],[CNA Hours]], Table3[[#This Row],[NA TR Hours]], Table3[[#This Row],[Med Aide/Tech Hours]])</f>
        <v>452.45577777777783</v>
      </c>
      <c r="T89" s="3">
        <v>414.66244444444447</v>
      </c>
      <c r="U89" s="3">
        <v>37.793333333333329</v>
      </c>
      <c r="V89" s="3">
        <v>0</v>
      </c>
      <c r="W89" s="3">
        <f>SUM(Table3[[#This Row],[RN Hours Contract]:[Med Aide Hours Contract]])</f>
        <v>0</v>
      </c>
      <c r="X89" s="3">
        <v>0</v>
      </c>
      <c r="Y89" s="3">
        <v>0</v>
      </c>
      <c r="Z89" s="3">
        <v>0</v>
      </c>
      <c r="AA89" s="3">
        <v>0</v>
      </c>
      <c r="AB89" s="3">
        <v>0</v>
      </c>
      <c r="AC89" s="3">
        <v>0</v>
      </c>
      <c r="AD89" s="3">
        <v>0</v>
      </c>
      <c r="AE89" s="3">
        <v>0</v>
      </c>
      <c r="AF89" t="s">
        <v>87</v>
      </c>
      <c r="AG89" s="13">
        <v>4</v>
      </c>
      <c r="AQ89"/>
    </row>
    <row r="90" spans="1:43" x14ac:dyDescent="0.2">
      <c r="A90" t="s">
        <v>221</v>
      </c>
      <c r="B90" t="s">
        <v>310</v>
      </c>
      <c r="C90" t="s">
        <v>505</v>
      </c>
      <c r="D90" t="s">
        <v>613</v>
      </c>
      <c r="E90" s="3">
        <v>55.833333333333336</v>
      </c>
      <c r="F90" s="3">
        <f>Table3[[#This Row],[Total Hours Nurse Staffing]]/Table3[[#This Row],[MDS Census]]</f>
        <v>3.3770706467661689</v>
      </c>
      <c r="G90" s="3">
        <f>Table3[[#This Row],[Total Direct Care Staff Hours]]/Table3[[#This Row],[MDS Census]]</f>
        <v>3.2452298507462687</v>
      </c>
      <c r="H90" s="3">
        <f>Table3[[#This Row],[Total RN Hours (w/ Admin, DON)]]/Table3[[#This Row],[MDS Census]]</f>
        <v>0.49179104477611935</v>
      </c>
      <c r="I90" s="3">
        <f>Table3[[#This Row],[RN Hours (excl. Admin, DON)]]/Table3[[#This Row],[MDS Census]]</f>
        <v>0.35995024875621889</v>
      </c>
      <c r="J90" s="3">
        <f t="shared" si="1"/>
        <v>188.55311111111109</v>
      </c>
      <c r="K90" s="3">
        <f>SUM(Table3[[#This Row],[RN Hours (excl. Admin, DON)]], Table3[[#This Row],[LPN Hours (excl. Admin)]], Table3[[#This Row],[CNA Hours]], Table3[[#This Row],[NA TR Hours]], Table3[[#This Row],[Med Aide/Tech Hours]])</f>
        <v>181.19200000000001</v>
      </c>
      <c r="L90" s="3">
        <f>SUM(Table3[[#This Row],[RN Hours (excl. Admin, DON)]:[RN DON Hours]])</f>
        <v>27.458333333333332</v>
      </c>
      <c r="M90" s="3">
        <v>20.097222222222221</v>
      </c>
      <c r="N90" s="3">
        <v>2.0222222222222221</v>
      </c>
      <c r="O90" s="3">
        <v>5.3388888888888886</v>
      </c>
      <c r="P90" s="3">
        <f>SUM(Table3[[#This Row],[LPN Hours (excl. Admin)]:[LPN Admin Hours]])</f>
        <v>39.917222222222222</v>
      </c>
      <c r="Q90" s="3">
        <v>39.917222222222222</v>
      </c>
      <c r="R90" s="3">
        <v>0</v>
      </c>
      <c r="S90" s="3">
        <f>SUM(Table3[[#This Row],[CNA Hours]], Table3[[#This Row],[NA TR Hours]], Table3[[#This Row],[Med Aide/Tech Hours]])</f>
        <v>121.17755555555556</v>
      </c>
      <c r="T90" s="3">
        <v>121.17755555555556</v>
      </c>
      <c r="U90" s="3">
        <v>0</v>
      </c>
      <c r="V90" s="3">
        <v>0</v>
      </c>
      <c r="W90" s="3">
        <f>SUM(Table3[[#This Row],[RN Hours Contract]:[Med Aide Hours Contract]])</f>
        <v>0.625</v>
      </c>
      <c r="X90" s="3">
        <v>0.625</v>
      </c>
      <c r="Y90" s="3">
        <v>0</v>
      </c>
      <c r="Z90" s="3">
        <v>0</v>
      </c>
      <c r="AA90" s="3">
        <v>0</v>
      </c>
      <c r="AB90" s="3">
        <v>0</v>
      </c>
      <c r="AC90" s="3">
        <v>0</v>
      </c>
      <c r="AD90" s="3">
        <v>0</v>
      </c>
      <c r="AE90" s="3">
        <v>0</v>
      </c>
      <c r="AF90" t="s">
        <v>88</v>
      </c>
      <c r="AG90" s="13">
        <v>4</v>
      </c>
      <c r="AQ90"/>
    </row>
    <row r="91" spans="1:43" x14ac:dyDescent="0.2">
      <c r="A91" t="s">
        <v>221</v>
      </c>
      <c r="B91" t="s">
        <v>311</v>
      </c>
      <c r="C91" t="s">
        <v>506</v>
      </c>
      <c r="D91" t="s">
        <v>614</v>
      </c>
      <c r="E91" s="3">
        <v>84.144444444444446</v>
      </c>
      <c r="F91" s="3">
        <f>Table3[[#This Row],[Total Hours Nurse Staffing]]/Table3[[#This Row],[MDS Census]]</f>
        <v>4.4533870328799683</v>
      </c>
      <c r="G91" s="3">
        <f>Table3[[#This Row],[Total Direct Care Staff Hours]]/Table3[[#This Row],[MDS Census]]</f>
        <v>4.0906509969628946</v>
      </c>
      <c r="H91" s="3">
        <f>Table3[[#This Row],[Total RN Hours (w/ Admin, DON)]]/Table3[[#This Row],[MDS Census]]</f>
        <v>0.58711871121088066</v>
      </c>
      <c r="I91" s="3">
        <f>Table3[[#This Row],[RN Hours (excl. Admin, DON)]]/Table3[[#This Row],[MDS Census]]</f>
        <v>0.35002640961309917</v>
      </c>
      <c r="J91" s="3">
        <f t="shared" si="1"/>
        <v>374.72777777777776</v>
      </c>
      <c r="K91" s="3">
        <f>SUM(Table3[[#This Row],[RN Hours (excl. Admin, DON)]], Table3[[#This Row],[LPN Hours (excl. Admin)]], Table3[[#This Row],[CNA Hours]], Table3[[#This Row],[NA TR Hours]], Table3[[#This Row],[Med Aide/Tech Hours]])</f>
        <v>344.20555555555558</v>
      </c>
      <c r="L91" s="3">
        <f>SUM(Table3[[#This Row],[RN Hours (excl. Admin, DON)]:[RN DON Hours]])</f>
        <v>49.402777777777771</v>
      </c>
      <c r="M91" s="3">
        <v>29.452777777777779</v>
      </c>
      <c r="N91" s="3">
        <v>14.097222222222221</v>
      </c>
      <c r="O91" s="3">
        <v>5.8527777777777779</v>
      </c>
      <c r="P91" s="3">
        <f>SUM(Table3[[#This Row],[LPN Hours (excl. Admin)]:[LPN Admin Hours]])</f>
        <v>68.588888888888889</v>
      </c>
      <c r="Q91" s="3">
        <v>58.016666666666666</v>
      </c>
      <c r="R91" s="3">
        <v>10.572222222222223</v>
      </c>
      <c r="S91" s="3">
        <f>SUM(Table3[[#This Row],[CNA Hours]], Table3[[#This Row],[NA TR Hours]], Table3[[#This Row],[Med Aide/Tech Hours]])</f>
        <v>256.73611111111109</v>
      </c>
      <c r="T91" s="3">
        <v>251.19722222222222</v>
      </c>
      <c r="U91" s="3">
        <v>5.5388888888888888</v>
      </c>
      <c r="V91" s="3">
        <v>0</v>
      </c>
      <c r="W91" s="3">
        <f>SUM(Table3[[#This Row],[RN Hours Contract]:[Med Aide Hours Contract]])</f>
        <v>0</v>
      </c>
      <c r="X91" s="3">
        <v>0</v>
      </c>
      <c r="Y91" s="3">
        <v>0</v>
      </c>
      <c r="Z91" s="3">
        <v>0</v>
      </c>
      <c r="AA91" s="3">
        <v>0</v>
      </c>
      <c r="AB91" s="3">
        <v>0</v>
      </c>
      <c r="AC91" s="3">
        <v>0</v>
      </c>
      <c r="AD91" s="3">
        <v>0</v>
      </c>
      <c r="AE91" s="3">
        <v>0</v>
      </c>
      <c r="AF91" t="s">
        <v>89</v>
      </c>
      <c r="AG91" s="13">
        <v>4</v>
      </c>
      <c r="AQ91"/>
    </row>
    <row r="92" spans="1:43" x14ac:dyDescent="0.2">
      <c r="A92" t="s">
        <v>221</v>
      </c>
      <c r="B92" t="s">
        <v>312</v>
      </c>
      <c r="C92" t="s">
        <v>507</v>
      </c>
      <c r="D92" t="s">
        <v>607</v>
      </c>
      <c r="E92" s="3">
        <v>55.466666666666669</v>
      </c>
      <c r="F92" s="3">
        <f>Table3[[#This Row],[Total Hours Nurse Staffing]]/Table3[[#This Row],[MDS Census]]</f>
        <v>4.3862680288461533</v>
      </c>
      <c r="G92" s="3">
        <f>Table3[[#This Row],[Total Direct Care Staff Hours]]/Table3[[#This Row],[MDS Census]]</f>
        <v>3.5751702724358974</v>
      </c>
      <c r="H92" s="3">
        <f>Table3[[#This Row],[Total RN Hours (w/ Admin, DON)]]/Table3[[#This Row],[MDS Census]]</f>
        <v>0.77058293269230771</v>
      </c>
      <c r="I92" s="3">
        <f>Table3[[#This Row],[RN Hours (excl. Admin, DON)]]/Table3[[#This Row],[MDS Census]]</f>
        <v>0.17673277243589741</v>
      </c>
      <c r="J92" s="3">
        <f t="shared" si="1"/>
        <v>243.29166666666666</v>
      </c>
      <c r="K92" s="3">
        <f>SUM(Table3[[#This Row],[RN Hours (excl. Admin, DON)]], Table3[[#This Row],[LPN Hours (excl. Admin)]], Table3[[#This Row],[CNA Hours]], Table3[[#This Row],[NA TR Hours]], Table3[[#This Row],[Med Aide/Tech Hours]])</f>
        <v>198.30277777777778</v>
      </c>
      <c r="L92" s="3">
        <f>SUM(Table3[[#This Row],[RN Hours (excl. Admin, DON)]:[RN DON Hours]])</f>
        <v>42.741666666666667</v>
      </c>
      <c r="M92" s="3">
        <v>9.8027777777777771</v>
      </c>
      <c r="N92" s="3">
        <v>27.027777777777779</v>
      </c>
      <c r="O92" s="3">
        <v>5.9111111111111114</v>
      </c>
      <c r="P92" s="3">
        <f>SUM(Table3[[#This Row],[LPN Hours (excl. Admin)]:[LPN Admin Hours]])</f>
        <v>68.086111111111109</v>
      </c>
      <c r="Q92" s="3">
        <v>56.036111111111111</v>
      </c>
      <c r="R92" s="3">
        <v>12.05</v>
      </c>
      <c r="S92" s="3">
        <f>SUM(Table3[[#This Row],[CNA Hours]], Table3[[#This Row],[NA TR Hours]], Table3[[#This Row],[Med Aide/Tech Hours]])</f>
        <v>132.46388888888887</v>
      </c>
      <c r="T92" s="3">
        <v>121.06666666666666</v>
      </c>
      <c r="U92" s="3">
        <v>11.397222222222222</v>
      </c>
      <c r="V92" s="3">
        <v>0</v>
      </c>
      <c r="W92" s="3">
        <f>SUM(Table3[[#This Row],[RN Hours Contract]:[Med Aide Hours Contract]])</f>
        <v>0</v>
      </c>
      <c r="X92" s="3">
        <v>0</v>
      </c>
      <c r="Y92" s="3">
        <v>0</v>
      </c>
      <c r="Z92" s="3">
        <v>0</v>
      </c>
      <c r="AA92" s="3">
        <v>0</v>
      </c>
      <c r="AB92" s="3">
        <v>0</v>
      </c>
      <c r="AC92" s="3">
        <v>0</v>
      </c>
      <c r="AD92" s="3">
        <v>0</v>
      </c>
      <c r="AE92" s="3">
        <v>0</v>
      </c>
      <c r="AF92" t="s">
        <v>90</v>
      </c>
      <c r="AG92" s="13">
        <v>4</v>
      </c>
      <c r="AQ92"/>
    </row>
    <row r="93" spans="1:43" x14ac:dyDescent="0.2">
      <c r="A93" t="s">
        <v>221</v>
      </c>
      <c r="B93" t="s">
        <v>313</v>
      </c>
      <c r="C93" t="s">
        <v>472</v>
      </c>
      <c r="D93" t="s">
        <v>593</v>
      </c>
      <c r="E93" s="3">
        <v>55.87777777777778</v>
      </c>
      <c r="F93" s="3">
        <f>Table3[[#This Row],[Total Hours Nurse Staffing]]/Table3[[#This Row],[MDS Census]]</f>
        <v>5.0541399880691982</v>
      </c>
      <c r="G93" s="3">
        <f>Table3[[#This Row],[Total Direct Care Staff Hours]]/Table3[[#This Row],[MDS Census]]</f>
        <v>4.6707635712865372</v>
      </c>
      <c r="H93" s="3">
        <f>Table3[[#This Row],[Total RN Hours (w/ Admin, DON)]]/Table3[[#This Row],[MDS Census]]</f>
        <v>0.87421554981109562</v>
      </c>
      <c r="I93" s="3">
        <f>Table3[[#This Row],[RN Hours (excl. Admin, DON)]]/Table3[[#This Row],[MDS Census]]</f>
        <v>0.49083913302843507</v>
      </c>
      <c r="J93" s="3">
        <f t="shared" si="1"/>
        <v>282.41411111111108</v>
      </c>
      <c r="K93" s="3">
        <f>SUM(Table3[[#This Row],[RN Hours (excl. Admin, DON)]], Table3[[#This Row],[LPN Hours (excl. Admin)]], Table3[[#This Row],[CNA Hours]], Table3[[#This Row],[NA TR Hours]], Table3[[#This Row],[Med Aide/Tech Hours]])</f>
        <v>260.99188888888887</v>
      </c>
      <c r="L93" s="3">
        <f>SUM(Table3[[#This Row],[RN Hours (excl. Admin, DON)]:[RN DON Hours]])</f>
        <v>48.849222222222224</v>
      </c>
      <c r="M93" s="3">
        <v>27.427</v>
      </c>
      <c r="N93" s="3">
        <v>15.911111111111111</v>
      </c>
      <c r="O93" s="3">
        <v>5.5111111111111111</v>
      </c>
      <c r="P93" s="3">
        <f>SUM(Table3[[#This Row],[LPN Hours (excl. Admin)]:[LPN Admin Hours]])</f>
        <v>39.903222222222219</v>
      </c>
      <c r="Q93" s="3">
        <v>39.903222222222219</v>
      </c>
      <c r="R93" s="3">
        <v>0</v>
      </c>
      <c r="S93" s="3">
        <f>SUM(Table3[[#This Row],[CNA Hours]], Table3[[#This Row],[NA TR Hours]], Table3[[#This Row],[Med Aide/Tech Hours]])</f>
        <v>193.66166666666666</v>
      </c>
      <c r="T93" s="3">
        <v>193.66166666666666</v>
      </c>
      <c r="U93" s="3">
        <v>0</v>
      </c>
      <c r="V93" s="3">
        <v>0</v>
      </c>
      <c r="W93" s="3">
        <f>SUM(Table3[[#This Row],[RN Hours Contract]:[Med Aide Hours Contract]])</f>
        <v>0</v>
      </c>
      <c r="X93" s="3">
        <v>0</v>
      </c>
      <c r="Y93" s="3">
        <v>0</v>
      </c>
      <c r="Z93" s="3">
        <v>0</v>
      </c>
      <c r="AA93" s="3">
        <v>0</v>
      </c>
      <c r="AB93" s="3">
        <v>0</v>
      </c>
      <c r="AC93" s="3">
        <v>0</v>
      </c>
      <c r="AD93" s="3">
        <v>0</v>
      </c>
      <c r="AE93" s="3">
        <v>0</v>
      </c>
      <c r="AF93" t="s">
        <v>91</v>
      </c>
      <c r="AG93" s="13">
        <v>4</v>
      </c>
      <c r="AQ93"/>
    </row>
    <row r="94" spans="1:43" x14ac:dyDescent="0.2">
      <c r="A94" t="s">
        <v>221</v>
      </c>
      <c r="B94" t="s">
        <v>314</v>
      </c>
      <c r="C94" t="s">
        <v>452</v>
      </c>
      <c r="D94" t="s">
        <v>577</v>
      </c>
      <c r="E94" s="3">
        <v>118.26666666666667</v>
      </c>
      <c r="F94" s="3">
        <f>Table3[[#This Row],[Total Hours Nurse Staffing]]/Table3[[#This Row],[MDS Census]]</f>
        <v>2.9609761367906802</v>
      </c>
      <c r="G94" s="3">
        <f>Table3[[#This Row],[Total Direct Care Staff Hours]]/Table3[[#This Row],[MDS Census]]</f>
        <v>2.7410419015407741</v>
      </c>
      <c r="H94" s="3">
        <f>Table3[[#This Row],[Total RN Hours (w/ Admin, DON)]]/Table3[[#This Row],[MDS Census]]</f>
        <v>0.83258079669297258</v>
      </c>
      <c r="I94" s="3">
        <f>Table3[[#This Row],[RN Hours (excl. Admin, DON)]]/Table3[[#This Row],[MDS Census]]</f>
        <v>0.61264656144306662</v>
      </c>
      <c r="J94" s="3">
        <f t="shared" si="1"/>
        <v>350.18477777777775</v>
      </c>
      <c r="K94" s="3">
        <f>SUM(Table3[[#This Row],[RN Hours (excl. Admin, DON)]], Table3[[#This Row],[LPN Hours (excl. Admin)]], Table3[[#This Row],[CNA Hours]], Table3[[#This Row],[NA TR Hours]], Table3[[#This Row],[Med Aide/Tech Hours]])</f>
        <v>324.17388888888888</v>
      </c>
      <c r="L94" s="3">
        <f>SUM(Table3[[#This Row],[RN Hours (excl. Admin, DON)]:[RN DON Hours]])</f>
        <v>98.466555555555558</v>
      </c>
      <c r="M94" s="3">
        <v>72.455666666666673</v>
      </c>
      <c r="N94" s="3">
        <v>20.855333333333338</v>
      </c>
      <c r="O94" s="3">
        <v>5.1555555555555559</v>
      </c>
      <c r="P94" s="3">
        <f>SUM(Table3[[#This Row],[LPN Hours (excl. Admin)]:[LPN Admin Hours]])</f>
        <v>92.656999999999996</v>
      </c>
      <c r="Q94" s="3">
        <v>92.656999999999996</v>
      </c>
      <c r="R94" s="3">
        <v>0</v>
      </c>
      <c r="S94" s="3">
        <f>SUM(Table3[[#This Row],[CNA Hours]], Table3[[#This Row],[NA TR Hours]], Table3[[#This Row],[Med Aide/Tech Hours]])</f>
        <v>159.06122222222223</v>
      </c>
      <c r="T94" s="3">
        <v>116.80866666666667</v>
      </c>
      <c r="U94" s="3">
        <v>42.252555555555546</v>
      </c>
      <c r="V94" s="3">
        <v>0</v>
      </c>
      <c r="W94" s="3">
        <f>SUM(Table3[[#This Row],[RN Hours Contract]:[Med Aide Hours Contract]])</f>
        <v>0</v>
      </c>
      <c r="X94" s="3">
        <v>0</v>
      </c>
      <c r="Y94" s="3">
        <v>0</v>
      </c>
      <c r="Z94" s="3">
        <v>0</v>
      </c>
      <c r="AA94" s="3">
        <v>0</v>
      </c>
      <c r="AB94" s="3">
        <v>0</v>
      </c>
      <c r="AC94" s="3">
        <v>0</v>
      </c>
      <c r="AD94" s="3">
        <v>0</v>
      </c>
      <c r="AE94" s="3">
        <v>0</v>
      </c>
      <c r="AF94" t="s">
        <v>92</v>
      </c>
      <c r="AG94" s="13">
        <v>4</v>
      </c>
      <c r="AQ94"/>
    </row>
    <row r="95" spans="1:43" x14ac:dyDescent="0.2">
      <c r="A95" t="s">
        <v>221</v>
      </c>
      <c r="B95" t="s">
        <v>315</v>
      </c>
      <c r="C95" t="s">
        <v>508</v>
      </c>
      <c r="D95" t="s">
        <v>615</v>
      </c>
      <c r="E95" s="3">
        <v>89.677777777777777</v>
      </c>
      <c r="F95" s="3">
        <f>Table3[[#This Row],[Total Hours Nurse Staffing]]/Table3[[#This Row],[MDS Census]]</f>
        <v>4.9682505265766324</v>
      </c>
      <c r="G95" s="3">
        <f>Table3[[#This Row],[Total Direct Care Staff Hours]]/Table3[[#This Row],[MDS Census]]</f>
        <v>4.7219365630033456</v>
      </c>
      <c r="H95" s="3">
        <f>Table3[[#This Row],[Total RN Hours (w/ Admin, DON)]]/Table3[[#This Row],[MDS Census]]</f>
        <v>0.44046586544418287</v>
      </c>
      <c r="I95" s="3">
        <f>Table3[[#This Row],[RN Hours (excl. Admin, DON)]]/Table3[[#This Row],[MDS Census]]</f>
        <v>0.25659769545285593</v>
      </c>
      <c r="J95" s="3">
        <f t="shared" si="1"/>
        <v>445.54166666666663</v>
      </c>
      <c r="K95" s="3">
        <f>SUM(Table3[[#This Row],[RN Hours (excl. Admin, DON)]], Table3[[#This Row],[LPN Hours (excl. Admin)]], Table3[[#This Row],[CNA Hours]], Table3[[#This Row],[NA TR Hours]], Table3[[#This Row],[Med Aide/Tech Hours]])</f>
        <v>423.45277777777778</v>
      </c>
      <c r="L95" s="3">
        <f>SUM(Table3[[#This Row],[RN Hours (excl. Admin, DON)]:[RN DON Hours]])</f>
        <v>39.5</v>
      </c>
      <c r="M95" s="3">
        <v>23.011111111111113</v>
      </c>
      <c r="N95" s="3">
        <v>10.622222222222222</v>
      </c>
      <c r="O95" s="3">
        <v>5.8666666666666663</v>
      </c>
      <c r="P95" s="3">
        <f>SUM(Table3[[#This Row],[LPN Hours (excl. Admin)]:[LPN Admin Hours]])</f>
        <v>108.53611111111111</v>
      </c>
      <c r="Q95" s="3">
        <v>102.93611111111112</v>
      </c>
      <c r="R95" s="3">
        <v>5.6</v>
      </c>
      <c r="S95" s="3">
        <f>SUM(Table3[[#This Row],[CNA Hours]], Table3[[#This Row],[NA TR Hours]], Table3[[#This Row],[Med Aide/Tech Hours]])</f>
        <v>297.50555555555553</v>
      </c>
      <c r="T95" s="3">
        <v>269.69166666666666</v>
      </c>
      <c r="U95" s="3">
        <v>27.81388888888889</v>
      </c>
      <c r="V95" s="3">
        <v>0</v>
      </c>
      <c r="W95" s="3">
        <f>SUM(Table3[[#This Row],[RN Hours Contract]:[Med Aide Hours Contract]])</f>
        <v>0</v>
      </c>
      <c r="X95" s="3">
        <v>0</v>
      </c>
      <c r="Y95" s="3">
        <v>0</v>
      </c>
      <c r="Z95" s="3">
        <v>0</v>
      </c>
      <c r="AA95" s="3">
        <v>0</v>
      </c>
      <c r="AB95" s="3">
        <v>0</v>
      </c>
      <c r="AC95" s="3">
        <v>0</v>
      </c>
      <c r="AD95" s="3">
        <v>0</v>
      </c>
      <c r="AE95" s="3">
        <v>0</v>
      </c>
      <c r="AF95" t="s">
        <v>93</v>
      </c>
      <c r="AG95" s="13">
        <v>4</v>
      </c>
      <c r="AQ95"/>
    </row>
    <row r="96" spans="1:43" x14ac:dyDescent="0.2">
      <c r="A96" t="s">
        <v>221</v>
      </c>
      <c r="B96" t="s">
        <v>316</v>
      </c>
      <c r="C96" t="s">
        <v>509</v>
      </c>
      <c r="D96" t="s">
        <v>594</v>
      </c>
      <c r="E96" s="3">
        <v>88.24444444444444</v>
      </c>
      <c r="F96" s="3">
        <f>Table3[[#This Row],[Total Hours Nurse Staffing]]/Table3[[#This Row],[MDS Census]]</f>
        <v>2.8954847645429367</v>
      </c>
      <c r="G96" s="3">
        <f>Table3[[#This Row],[Total Direct Care Staff Hours]]/Table3[[#This Row],[MDS Census]]</f>
        <v>2.3433719466129443</v>
      </c>
      <c r="H96" s="3">
        <f>Table3[[#This Row],[Total RN Hours (w/ Admin, DON)]]/Table3[[#This Row],[MDS Census]]</f>
        <v>0.48037647947620238</v>
      </c>
      <c r="I96" s="3">
        <f>Table3[[#This Row],[RN Hours (excl. Admin, DON)]]/Table3[[#This Row],[MDS Census]]</f>
        <v>0.22258121380005039</v>
      </c>
      <c r="J96" s="3">
        <f t="shared" si="1"/>
        <v>255.51044444444446</v>
      </c>
      <c r="K96" s="3">
        <f>SUM(Table3[[#This Row],[RN Hours (excl. Admin, DON)]], Table3[[#This Row],[LPN Hours (excl. Admin)]], Table3[[#This Row],[CNA Hours]], Table3[[#This Row],[NA TR Hours]], Table3[[#This Row],[Med Aide/Tech Hours]])</f>
        <v>206.78955555555558</v>
      </c>
      <c r="L96" s="3">
        <f>SUM(Table3[[#This Row],[RN Hours (excl. Admin, DON)]:[RN DON Hours]])</f>
        <v>42.390555555555544</v>
      </c>
      <c r="M96" s="3">
        <v>19.641555555555556</v>
      </c>
      <c r="N96" s="3">
        <v>17.237666666666659</v>
      </c>
      <c r="O96" s="3">
        <v>5.511333333333333</v>
      </c>
      <c r="P96" s="3">
        <f>SUM(Table3[[#This Row],[LPN Hours (excl. Admin)]:[LPN Admin Hours]])</f>
        <v>72.64433333333335</v>
      </c>
      <c r="Q96" s="3">
        <v>46.672444444444452</v>
      </c>
      <c r="R96" s="3">
        <v>25.971888888888891</v>
      </c>
      <c r="S96" s="3">
        <f>SUM(Table3[[#This Row],[CNA Hours]], Table3[[#This Row],[NA TR Hours]], Table3[[#This Row],[Med Aide/Tech Hours]])</f>
        <v>140.47555555555556</v>
      </c>
      <c r="T96" s="3">
        <v>140.47555555555556</v>
      </c>
      <c r="U96" s="3">
        <v>0</v>
      </c>
      <c r="V96" s="3">
        <v>0</v>
      </c>
      <c r="W96" s="3">
        <f>SUM(Table3[[#This Row],[RN Hours Contract]:[Med Aide Hours Contract]])</f>
        <v>0</v>
      </c>
      <c r="X96" s="3">
        <v>0</v>
      </c>
      <c r="Y96" s="3">
        <v>0</v>
      </c>
      <c r="Z96" s="3">
        <v>0</v>
      </c>
      <c r="AA96" s="3">
        <v>0</v>
      </c>
      <c r="AB96" s="3">
        <v>0</v>
      </c>
      <c r="AC96" s="3">
        <v>0</v>
      </c>
      <c r="AD96" s="3">
        <v>0</v>
      </c>
      <c r="AE96" s="3">
        <v>0</v>
      </c>
      <c r="AF96" t="s">
        <v>94</v>
      </c>
      <c r="AG96" s="13">
        <v>4</v>
      </c>
      <c r="AQ96"/>
    </row>
    <row r="97" spans="1:43" x14ac:dyDescent="0.2">
      <c r="A97" t="s">
        <v>221</v>
      </c>
      <c r="B97" t="s">
        <v>317</v>
      </c>
      <c r="C97" t="s">
        <v>498</v>
      </c>
      <c r="D97" t="s">
        <v>609</v>
      </c>
      <c r="E97" s="3">
        <v>137.1888888888889</v>
      </c>
      <c r="F97" s="3">
        <f>Table3[[#This Row],[Total Hours Nurse Staffing]]/Table3[[#This Row],[MDS Census]]</f>
        <v>3.8410950028346962</v>
      </c>
      <c r="G97" s="3">
        <f>Table3[[#This Row],[Total Direct Care Staff Hours]]/Table3[[#This Row],[MDS Census]]</f>
        <v>3.7002915688021383</v>
      </c>
      <c r="H97" s="3">
        <f>Table3[[#This Row],[Total RN Hours (w/ Admin, DON)]]/Table3[[#This Row],[MDS Census]]</f>
        <v>0.52241435166437189</v>
      </c>
      <c r="I97" s="3">
        <f>Table3[[#This Row],[RN Hours (excl. Admin, DON)]]/Table3[[#This Row],[MDS Census]]</f>
        <v>0.43773791204341134</v>
      </c>
      <c r="J97" s="3">
        <f t="shared" si="1"/>
        <v>526.95555555555552</v>
      </c>
      <c r="K97" s="3">
        <f>SUM(Table3[[#This Row],[RN Hours (excl. Admin, DON)]], Table3[[#This Row],[LPN Hours (excl. Admin)]], Table3[[#This Row],[CNA Hours]], Table3[[#This Row],[NA TR Hours]], Table3[[#This Row],[Med Aide/Tech Hours]])</f>
        <v>507.63888888888891</v>
      </c>
      <c r="L97" s="3">
        <f>SUM(Table3[[#This Row],[RN Hours (excl. Admin, DON)]:[RN DON Hours]])</f>
        <v>71.669444444444451</v>
      </c>
      <c r="M97" s="3">
        <v>60.052777777777777</v>
      </c>
      <c r="N97" s="3">
        <v>5.5750000000000002</v>
      </c>
      <c r="O97" s="3">
        <v>6.041666666666667</v>
      </c>
      <c r="P97" s="3">
        <f>SUM(Table3[[#This Row],[LPN Hours (excl. Admin)]:[LPN Admin Hours]])</f>
        <v>155.73611111111109</v>
      </c>
      <c r="Q97" s="3">
        <v>148.0361111111111</v>
      </c>
      <c r="R97" s="3">
        <v>7.7</v>
      </c>
      <c r="S97" s="3">
        <f>SUM(Table3[[#This Row],[CNA Hours]], Table3[[#This Row],[NA TR Hours]], Table3[[#This Row],[Med Aide/Tech Hours]])</f>
        <v>299.55</v>
      </c>
      <c r="T97" s="3">
        <v>299.55</v>
      </c>
      <c r="U97" s="3">
        <v>0</v>
      </c>
      <c r="V97" s="3">
        <v>0</v>
      </c>
      <c r="W97" s="3">
        <f>SUM(Table3[[#This Row],[RN Hours Contract]:[Med Aide Hours Contract]])</f>
        <v>17.072222222222223</v>
      </c>
      <c r="X97" s="3">
        <v>4.5888888888888886</v>
      </c>
      <c r="Y97" s="3">
        <v>0</v>
      </c>
      <c r="Z97" s="3">
        <v>0</v>
      </c>
      <c r="AA97" s="3">
        <v>12.483333333333333</v>
      </c>
      <c r="AB97" s="3">
        <v>0</v>
      </c>
      <c r="AC97" s="3">
        <v>0</v>
      </c>
      <c r="AD97" s="3">
        <v>0</v>
      </c>
      <c r="AE97" s="3">
        <v>0</v>
      </c>
      <c r="AF97" t="s">
        <v>95</v>
      </c>
      <c r="AG97" s="13">
        <v>4</v>
      </c>
      <c r="AQ97"/>
    </row>
    <row r="98" spans="1:43" x14ac:dyDescent="0.2">
      <c r="A98" t="s">
        <v>221</v>
      </c>
      <c r="B98" t="s">
        <v>318</v>
      </c>
      <c r="C98" t="s">
        <v>510</v>
      </c>
      <c r="D98" t="s">
        <v>611</v>
      </c>
      <c r="E98" s="3">
        <v>120.97777777777777</v>
      </c>
      <c r="F98" s="3">
        <f>Table3[[#This Row],[Total Hours Nurse Staffing]]/Table3[[#This Row],[MDS Census]]</f>
        <v>4.2791247244673034</v>
      </c>
      <c r="G98" s="3">
        <f>Table3[[#This Row],[Total Direct Care Staff Hours]]/Table3[[#This Row],[MDS Census]]</f>
        <v>3.8795527185892729</v>
      </c>
      <c r="H98" s="3">
        <f>Table3[[#This Row],[Total RN Hours (w/ Admin, DON)]]/Table3[[#This Row],[MDS Census]]</f>
        <v>0.41038299044819981</v>
      </c>
      <c r="I98" s="3">
        <f>Table3[[#This Row],[RN Hours (excl. Admin, DON)]]/Table3[[#This Row],[MDS Census]]</f>
        <v>0.15124173401910362</v>
      </c>
      <c r="J98" s="3">
        <f t="shared" si="1"/>
        <v>517.67899999999997</v>
      </c>
      <c r="K98" s="3">
        <f>SUM(Table3[[#This Row],[RN Hours (excl. Admin, DON)]], Table3[[#This Row],[LPN Hours (excl. Admin)]], Table3[[#This Row],[CNA Hours]], Table3[[#This Row],[NA TR Hours]], Table3[[#This Row],[Med Aide/Tech Hours]])</f>
        <v>469.33966666666669</v>
      </c>
      <c r="L98" s="3">
        <f>SUM(Table3[[#This Row],[RN Hours (excl. Admin, DON)]:[RN DON Hours]])</f>
        <v>49.647222222222219</v>
      </c>
      <c r="M98" s="3">
        <v>18.296888888888891</v>
      </c>
      <c r="N98" s="3">
        <v>26.45644444444444</v>
      </c>
      <c r="O98" s="3">
        <v>4.8938888888888892</v>
      </c>
      <c r="P98" s="3">
        <f>SUM(Table3[[#This Row],[LPN Hours (excl. Admin)]:[LPN Admin Hours]])</f>
        <v>129.68833333333333</v>
      </c>
      <c r="Q98" s="3">
        <v>112.69933333333334</v>
      </c>
      <c r="R98" s="3">
        <v>16.989000000000001</v>
      </c>
      <c r="S98" s="3">
        <f>SUM(Table3[[#This Row],[CNA Hours]], Table3[[#This Row],[NA TR Hours]], Table3[[#This Row],[Med Aide/Tech Hours]])</f>
        <v>338.34344444444446</v>
      </c>
      <c r="T98" s="3">
        <v>291.97444444444443</v>
      </c>
      <c r="U98" s="3">
        <v>46.369000000000014</v>
      </c>
      <c r="V98" s="3">
        <v>0</v>
      </c>
      <c r="W98" s="3">
        <f>SUM(Table3[[#This Row],[RN Hours Contract]:[Med Aide Hours Contract]])</f>
        <v>0</v>
      </c>
      <c r="X98" s="3">
        <v>0</v>
      </c>
      <c r="Y98" s="3">
        <v>0</v>
      </c>
      <c r="Z98" s="3">
        <v>0</v>
      </c>
      <c r="AA98" s="3">
        <v>0</v>
      </c>
      <c r="AB98" s="3">
        <v>0</v>
      </c>
      <c r="AC98" s="3">
        <v>0</v>
      </c>
      <c r="AD98" s="3">
        <v>0</v>
      </c>
      <c r="AE98" s="3">
        <v>0</v>
      </c>
      <c r="AF98" t="s">
        <v>96</v>
      </c>
      <c r="AG98" s="13">
        <v>4</v>
      </c>
      <c r="AQ98"/>
    </row>
    <row r="99" spans="1:43" x14ac:dyDescent="0.2">
      <c r="A99" t="s">
        <v>221</v>
      </c>
      <c r="B99" t="s">
        <v>319</v>
      </c>
      <c r="C99" t="s">
        <v>511</v>
      </c>
      <c r="D99" t="s">
        <v>616</v>
      </c>
      <c r="E99" s="3">
        <v>56.466666666666669</v>
      </c>
      <c r="F99" s="3">
        <f>Table3[[#This Row],[Total Hours Nurse Staffing]]/Table3[[#This Row],[MDS Census]]</f>
        <v>4.4614817001180631</v>
      </c>
      <c r="G99" s="3">
        <f>Table3[[#This Row],[Total Direct Care Staff Hours]]/Table3[[#This Row],[MDS Census]]</f>
        <v>4.063803620621802</v>
      </c>
      <c r="H99" s="3">
        <f>Table3[[#This Row],[Total RN Hours (w/ Admin, DON)]]/Table3[[#This Row],[MDS Census]]</f>
        <v>0.58623573396300666</v>
      </c>
      <c r="I99" s="3">
        <f>Table3[[#This Row],[RN Hours (excl. Admin, DON)]]/Table3[[#This Row],[MDS Census]]</f>
        <v>0.29028925619834706</v>
      </c>
      <c r="J99" s="3">
        <f t="shared" si="1"/>
        <v>251.92499999999998</v>
      </c>
      <c r="K99" s="3">
        <f>SUM(Table3[[#This Row],[RN Hours (excl. Admin, DON)]], Table3[[#This Row],[LPN Hours (excl. Admin)]], Table3[[#This Row],[CNA Hours]], Table3[[#This Row],[NA TR Hours]], Table3[[#This Row],[Med Aide/Tech Hours]])</f>
        <v>229.46944444444443</v>
      </c>
      <c r="L99" s="3">
        <f>SUM(Table3[[#This Row],[RN Hours (excl. Admin, DON)]:[RN DON Hours]])</f>
        <v>33.102777777777774</v>
      </c>
      <c r="M99" s="3">
        <v>16.391666666666666</v>
      </c>
      <c r="N99" s="3">
        <v>11.822222222222223</v>
      </c>
      <c r="O99" s="3">
        <v>4.8888888888888893</v>
      </c>
      <c r="P99" s="3">
        <f>SUM(Table3[[#This Row],[LPN Hours (excl. Admin)]:[LPN Admin Hours]])</f>
        <v>73.669444444444437</v>
      </c>
      <c r="Q99" s="3">
        <v>67.924999999999997</v>
      </c>
      <c r="R99" s="3">
        <v>5.7444444444444445</v>
      </c>
      <c r="S99" s="3">
        <f>SUM(Table3[[#This Row],[CNA Hours]], Table3[[#This Row],[NA TR Hours]], Table3[[#This Row],[Med Aide/Tech Hours]])</f>
        <v>145.15277777777777</v>
      </c>
      <c r="T99" s="3">
        <v>145.15277777777777</v>
      </c>
      <c r="U99" s="3">
        <v>0</v>
      </c>
      <c r="V99" s="3">
        <v>0</v>
      </c>
      <c r="W99" s="3">
        <f>SUM(Table3[[#This Row],[RN Hours Contract]:[Med Aide Hours Contract]])</f>
        <v>7.7750000000000004</v>
      </c>
      <c r="X99" s="3">
        <v>0</v>
      </c>
      <c r="Y99" s="3">
        <v>0</v>
      </c>
      <c r="Z99" s="3">
        <v>0</v>
      </c>
      <c r="AA99" s="3">
        <v>0</v>
      </c>
      <c r="AB99" s="3">
        <v>0</v>
      </c>
      <c r="AC99" s="3">
        <v>7.7750000000000004</v>
      </c>
      <c r="AD99" s="3">
        <v>0</v>
      </c>
      <c r="AE99" s="3">
        <v>0</v>
      </c>
      <c r="AF99" t="s">
        <v>97</v>
      </c>
      <c r="AG99" s="13">
        <v>4</v>
      </c>
      <c r="AQ99"/>
    </row>
    <row r="100" spans="1:43" x14ac:dyDescent="0.2">
      <c r="A100" t="s">
        <v>221</v>
      </c>
      <c r="B100" t="s">
        <v>320</v>
      </c>
      <c r="C100" t="s">
        <v>512</v>
      </c>
      <c r="D100" t="s">
        <v>617</v>
      </c>
      <c r="E100" s="3">
        <v>58.644444444444446</v>
      </c>
      <c r="F100" s="3">
        <f>Table3[[#This Row],[Total Hours Nurse Staffing]]/Table3[[#This Row],[MDS Census]]</f>
        <v>4.2030598711633198</v>
      </c>
      <c r="G100" s="3">
        <f>Table3[[#This Row],[Total Direct Care Staff Hours]]/Table3[[#This Row],[MDS Census]]</f>
        <v>3.7978874573702162</v>
      </c>
      <c r="H100" s="3">
        <f>Table3[[#This Row],[Total RN Hours (w/ Admin, DON)]]/Table3[[#This Row],[MDS Census]]</f>
        <v>0.91521409624857897</v>
      </c>
      <c r="I100" s="3">
        <f>Table3[[#This Row],[RN Hours (excl. Admin, DON)]]/Table3[[#This Row],[MDS Census]]</f>
        <v>0.57720727548313755</v>
      </c>
      <c r="J100" s="3">
        <f t="shared" si="1"/>
        <v>246.48611111111111</v>
      </c>
      <c r="K100" s="3">
        <f>SUM(Table3[[#This Row],[RN Hours (excl. Admin, DON)]], Table3[[#This Row],[LPN Hours (excl. Admin)]], Table3[[#This Row],[CNA Hours]], Table3[[#This Row],[NA TR Hours]], Table3[[#This Row],[Med Aide/Tech Hours]])</f>
        <v>222.72500000000002</v>
      </c>
      <c r="L100" s="3">
        <f>SUM(Table3[[#This Row],[RN Hours (excl. Admin, DON)]:[RN DON Hours]])</f>
        <v>53.672222222222224</v>
      </c>
      <c r="M100" s="3">
        <v>33.85</v>
      </c>
      <c r="N100" s="3">
        <v>14.172222222222222</v>
      </c>
      <c r="O100" s="3">
        <v>5.65</v>
      </c>
      <c r="P100" s="3">
        <f>SUM(Table3[[#This Row],[LPN Hours (excl. Admin)]:[LPN Admin Hours]])</f>
        <v>59.480555555555554</v>
      </c>
      <c r="Q100" s="3">
        <v>55.541666666666664</v>
      </c>
      <c r="R100" s="3">
        <v>3.9388888888888891</v>
      </c>
      <c r="S100" s="3">
        <f>SUM(Table3[[#This Row],[CNA Hours]], Table3[[#This Row],[NA TR Hours]], Table3[[#This Row],[Med Aide/Tech Hours]])</f>
        <v>133.33333333333334</v>
      </c>
      <c r="T100" s="3">
        <v>133.33333333333334</v>
      </c>
      <c r="U100" s="3">
        <v>0</v>
      </c>
      <c r="V100" s="3">
        <v>0</v>
      </c>
      <c r="W100" s="3">
        <f>SUM(Table3[[#This Row],[RN Hours Contract]:[Med Aide Hours Contract]])</f>
        <v>13.105555555555554</v>
      </c>
      <c r="X100" s="3">
        <v>0</v>
      </c>
      <c r="Y100" s="3">
        <v>0</v>
      </c>
      <c r="Z100" s="3">
        <v>0</v>
      </c>
      <c r="AA100" s="3">
        <v>6.35</v>
      </c>
      <c r="AB100" s="3">
        <v>0</v>
      </c>
      <c r="AC100" s="3">
        <v>6.7555555555555555</v>
      </c>
      <c r="AD100" s="3">
        <v>0</v>
      </c>
      <c r="AE100" s="3">
        <v>0</v>
      </c>
      <c r="AF100" t="s">
        <v>98</v>
      </c>
      <c r="AG100" s="13">
        <v>4</v>
      </c>
      <c r="AQ100"/>
    </row>
    <row r="101" spans="1:43" x14ac:dyDescent="0.2">
      <c r="A101" t="s">
        <v>221</v>
      </c>
      <c r="B101" t="s">
        <v>321</v>
      </c>
      <c r="C101" t="s">
        <v>513</v>
      </c>
      <c r="D101" t="s">
        <v>594</v>
      </c>
      <c r="E101" s="3">
        <v>118.64444444444445</v>
      </c>
      <c r="F101" s="3">
        <f>Table3[[#This Row],[Total Hours Nurse Staffing]]/Table3[[#This Row],[MDS Census]]</f>
        <v>4.0149372541674468</v>
      </c>
      <c r="G101" s="3">
        <f>Table3[[#This Row],[Total Direct Care Staff Hours]]/Table3[[#This Row],[MDS Census]]</f>
        <v>3.794835175126428</v>
      </c>
      <c r="H101" s="3">
        <f>Table3[[#This Row],[Total RN Hours (w/ Admin, DON)]]/Table3[[#This Row],[MDS Census]]</f>
        <v>0.49754167447087472</v>
      </c>
      <c r="I101" s="3">
        <f>Table3[[#This Row],[RN Hours (excl. Admin, DON)]]/Table3[[#This Row],[MDS Census]]</f>
        <v>0.37162858213148531</v>
      </c>
      <c r="J101" s="3">
        <f t="shared" si="1"/>
        <v>476.35</v>
      </c>
      <c r="K101" s="3">
        <f>SUM(Table3[[#This Row],[RN Hours (excl. Admin, DON)]], Table3[[#This Row],[LPN Hours (excl. Admin)]], Table3[[#This Row],[CNA Hours]], Table3[[#This Row],[NA TR Hours]], Table3[[#This Row],[Med Aide/Tech Hours]])</f>
        <v>450.23611111111109</v>
      </c>
      <c r="L101" s="3">
        <f>SUM(Table3[[#This Row],[RN Hours (excl. Admin, DON)]:[RN DON Hours]])</f>
        <v>59.030555555555559</v>
      </c>
      <c r="M101" s="3">
        <v>44.091666666666669</v>
      </c>
      <c r="N101" s="3">
        <v>9.1611111111111114</v>
      </c>
      <c r="O101" s="3">
        <v>5.7777777777777777</v>
      </c>
      <c r="P101" s="3">
        <f>SUM(Table3[[#This Row],[LPN Hours (excl. Admin)]:[LPN Admin Hours]])</f>
        <v>169.33055555555558</v>
      </c>
      <c r="Q101" s="3">
        <v>158.15555555555557</v>
      </c>
      <c r="R101" s="3">
        <v>11.175000000000001</v>
      </c>
      <c r="S101" s="3">
        <f>SUM(Table3[[#This Row],[CNA Hours]], Table3[[#This Row],[NA TR Hours]], Table3[[#This Row],[Med Aide/Tech Hours]])</f>
        <v>247.98888888888888</v>
      </c>
      <c r="T101" s="3">
        <v>247.98888888888888</v>
      </c>
      <c r="U101" s="3">
        <v>0</v>
      </c>
      <c r="V101" s="3">
        <v>0</v>
      </c>
      <c r="W101" s="3">
        <f>SUM(Table3[[#This Row],[RN Hours Contract]:[Med Aide Hours Contract]])</f>
        <v>0</v>
      </c>
      <c r="X101" s="3">
        <v>0</v>
      </c>
      <c r="Y101" s="3">
        <v>0</v>
      </c>
      <c r="Z101" s="3">
        <v>0</v>
      </c>
      <c r="AA101" s="3">
        <v>0</v>
      </c>
      <c r="AB101" s="3">
        <v>0</v>
      </c>
      <c r="AC101" s="3">
        <v>0</v>
      </c>
      <c r="AD101" s="3">
        <v>0</v>
      </c>
      <c r="AE101" s="3">
        <v>0</v>
      </c>
      <c r="AF101" t="s">
        <v>99</v>
      </c>
      <c r="AG101" s="13">
        <v>4</v>
      </c>
      <c r="AQ101"/>
    </row>
    <row r="102" spans="1:43" x14ac:dyDescent="0.2">
      <c r="A102" t="s">
        <v>221</v>
      </c>
      <c r="B102" t="s">
        <v>322</v>
      </c>
      <c r="C102" t="s">
        <v>514</v>
      </c>
      <c r="D102" t="s">
        <v>618</v>
      </c>
      <c r="E102" s="3">
        <v>85.022222222222226</v>
      </c>
      <c r="F102" s="3">
        <f>Table3[[#This Row],[Total Hours Nurse Staffing]]/Table3[[#This Row],[MDS Census]]</f>
        <v>3.2395870360690018</v>
      </c>
      <c r="G102" s="3">
        <f>Table3[[#This Row],[Total Direct Care Staff Hours]]/Table3[[#This Row],[MDS Census]]</f>
        <v>2.7643269733403031</v>
      </c>
      <c r="H102" s="3">
        <f>Table3[[#This Row],[Total RN Hours (w/ Admin, DON)]]/Table3[[#This Row],[MDS Census]]</f>
        <v>0.4628541557762676</v>
      </c>
      <c r="I102" s="3">
        <f>Table3[[#This Row],[RN Hours (excl. Admin, DON)]]/Table3[[#This Row],[MDS Census]]</f>
        <v>0.14816518557239935</v>
      </c>
      <c r="J102" s="3">
        <f t="shared" si="1"/>
        <v>275.43688888888892</v>
      </c>
      <c r="K102" s="3">
        <f>SUM(Table3[[#This Row],[RN Hours (excl. Admin, DON)]], Table3[[#This Row],[LPN Hours (excl. Admin)]], Table3[[#This Row],[CNA Hours]], Table3[[#This Row],[NA TR Hours]], Table3[[#This Row],[Med Aide/Tech Hours]])</f>
        <v>235.02922222222222</v>
      </c>
      <c r="L102" s="3">
        <f>SUM(Table3[[#This Row],[RN Hours (excl. Admin, DON)]:[RN DON Hours]])</f>
        <v>39.352888888888884</v>
      </c>
      <c r="M102" s="3">
        <v>12.597333333333333</v>
      </c>
      <c r="N102" s="3">
        <v>22.488888888888887</v>
      </c>
      <c r="O102" s="3">
        <v>4.2666666666666666</v>
      </c>
      <c r="P102" s="3">
        <f>SUM(Table3[[#This Row],[LPN Hours (excl. Admin)]:[LPN Admin Hours]])</f>
        <v>64.579333333333338</v>
      </c>
      <c r="Q102" s="3">
        <v>50.92722222222222</v>
      </c>
      <c r="R102" s="3">
        <v>13.652111111111115</v>
      </c>
      <c r="S102" s="3">
        <f>SUM(Table3[[#This Row],[CNA Hours]], Table3[[#This Row],[NA TR Hours]], Table3[[#This Row],[Med Aide/Tech Hours]])</f>
        <v>171.50466666666668</v>
      </c>
      <c r="T102" s="3">
        <v>165.17133333333334</v>
      </c>
      <c r="U102" s="3">
        <v>6.3333333333333321</v>
      </c>
      <c r="V102" s="3">
        <v>0</v>
      </c>
      <c r="W102" s="3">
        <f>SUM(Table3[[#This Row],[RN Hours Contract]:[Med Aide Hours Contract]])</f>
        <v>2.5777777777777779</v>
      </c>
      <c r="X102" s="3">
        <v>2.4888888888888889</v>
      </c>
      <c r="Y102" s="3">
        <v>8.8888888888888892E-2</v>
      </c>
      <c r="Z102" s="3">
        <v>0</v>
      </c>
      <c r="AA102" s="3">
        <v>0</v>
      </c>
      <c r="AB102" s="3">
        <v>0</v>
      </c>
      <c r="AC102" s="3">
        <v>0</v>
      </c>
      <c r="AD102" s="3">
        <v>0</v>
      </c>
      <c r="AE102" s="3">
        <v>0</v>
      </c>
      <c r="AF102" t="s">
        <v>100</v>
      </c>
      <c r="AG102" s="13">
        <v>4</v>
      </c>
      <c r="AQ102"/>
    </row>
    <row r="103" spans="1:43" x14ac:dyDescent="0.2">
      <c r="A103" t="s">
        <v>221</v>
      </c>
      <c r="B103" t="s">
        <v>323</v>
      </c>
      <c r="C103" t="s">
        <v>515</v>
      </c>
      <c r="D103" t="s">
        <v>593</v>
      </c>
      <c r="E103" s="3">
        <v>125.91111111111111</v>
      </c>
      <c r="F103" s="3">
        <f>Table3[[#This Row],[Total Hours Nurse Staffing]]/Table3[[#This Row],[MDS Census]]</f>
        <v>3.1795022943875746</v>
      </c>
      <c r="G103" s="3">
        <f>Table3[[#This Row],[Total Direct Care Staff Hours]]/Table3[[#This Row],[MDS Census]]</f>
        <v>3.0204791740204726</v>
      </c>
      <c r="H103" s="3">
        <f>Table3[[#This Row],[Total RN Hours (w/ Admin, DON)]]/Table3[[#This Row],[MDS Census]]</f>
        <v>0.58657695022943868</v>
      </c>
      <c r="I103" s="3">
        <f>Table3[[#This Row],[RN Hours (excl. Admin, DON)]]/Table3[[#This Row],[MDS Census]]</f>
        <v>0.4557765619484645</v>
      </c>
      <c r="J103" s="3">
        <f t="shared" si="1"/>
        <v>400.33466666666664</v>
      </c>
      <c r="K103" s="3">
        <f>SUM(Table3[[#This Row],[RN Hours (excl. Admin, DON)]], Table3[[#This Row],[LPN Hours (excl. Admin)]], Table3[[#This Row],[CNA Hours]], Table3[[#This Row],[NA TR Hours]], Table3[[#This Row],[Med Aide/Tech Hours]])</f>
        <v>380.31188888888886</v>
      </c>
      <c r="L103" s="3">
        <f>SUM(Table3[[#This Row],[RN Hours (excl. Admin, DON)]:[RN DON Hours]])</f>
        <v>73.856555555555545</v>
      </c>
      <c r="M103" s="3">
        <v>57.387333333333331</v>
      </c>
      <c r="N103" s="3">
        <v>10.958111111111112</v>
      </c>
      <c r="O103" s="3">
        <v>5.5111111111111111</v>
      </c>
      <c r="P103" s="3">
        <f>SUM(Table3[[#This Row],[LPN Hours (excl. Admin)]:[LPN Admin Hours]])</f>
        <v>107.18677777777776</v>
      </c>
      <c r="Q103" s="3">
        <v>103.63322222222222</v>
      </c>
      <c r="R103" s="3">
        <v>3.5535555555555547</v>
      </c>
      <c r="S103" s="3">
        <f>SUM(Table3[[#This Row],[CNA Hours]], Table3[[#This Row],[NA TR Hours]], Table3[[#This Row],[Med Aide/Tech Hours]])</f>
        <v>219.29133333333331</v>
      </c>
      <c r="T103" s="3">
        <v>210.22977777777777</v>
      </c>
      <c r="U103" s="3">
        <v>9.0615555555555556</v>
      </c>
      <c r="V103" s="3">
        <v>0</v>
      </c>
      <c r="W103" s="3">
        <f>SUM(Table3[[#This Row],[RN Hours Contract]:[Med Aide Hours Contract]])</f>
        <v>0</v>
      </c>
      <c r="X103" s="3">
        <v>0</v>
      </c>
      <c r="Y103" s="3">
        <v>0</v>
      </c>
      <c r="Z103" s="3">
        <v>0</v>
      </c>
      <c r="AA103" s="3">
        <v>0</v>
      </c>
      <c r="AB103" s="3">
        <v>0</v>
      </c>
      <c r="AC103" s="3">
        <v>0</v>
      </c>
      <c r="AD103" s="3">
        <v>0</v>
      </c>
      <c r="AE103" s="3">
        <v>0</v>
      </c>
      <c r="AF103" t="s">
        <v>101</v>
      </c>
      <c r="AG103" s="13">
        <v>4</v>
      </c>
      <c r="AQ103"/>
    </row>
    <row r="104" spans="1:43" x14ac:dyDescent="0.2">
      <c r="A104" t="s">
        <v>221</v>
      </c>
      <c r="B104" t="s">
        <v>324</v>
      </c>
      <c r="C104" t="s">
        <v>444</v>
      </c>
      <c r="D104" t="s">
        <v>571</v>
      </c>
      <c r="E104" s="3">
        <v>112.67777777777778</v>
      </c>
      <c r="F104" s="3">
        <f>Table3[[#This Row],[Total Hours Nurse Staffing]]/Table3[[#This Row],[MDS Census]]</f>
        <v>4.1396095059658808</v>
      </c>
      <c r="G104" s="3">
        <f>Table3[[#This Row],[Total Direct Care Staff Hours]]/Table3[[#This Row],[MDS Census]]</f>
        <v>3.8366808007099893</v>
      </c>
      <c r="H104" s="3">
        <f>Table3[[#This Row],[Total RN Hours (w/ Admin, DON)]]/Table3[[#This Row],[MDS Census]]</f>
        <v>0.54854057785228283</v>
      </c>
      <c r="I104" s="3">
        <f>Table3[[#This Row],[RN Hours (excl. Admin, DON)]]/Table3[[#This Row],[MDS Census]]</f>
        <v>0.39707622522433683</v>
      </c>
      <c r="J104" s="3">
        <f t="shared" si="1"/>
        <v>466.44200000000001</v>
      </c>
      <c r="K104" s="3">
        <f>SUM(Table3[[#This Row],[RN Hours (excl. Admin, DON)]], Table3[[#This Row],[LPN Hours (excl. Admin)]], Table3[[#This Row],[CNA Hours]], Table3[[#This Row],[NA TR Hours]], Table3[[#This Row],[Med Aide/Tech Hours]])</f>
        <v>432.30866666666668</v>
      </c>
      <c r="L104" s="3">
        <f>SUM(Table3[[#This Row],[RN Hours (excl. Admin, DON)]:[RN DON Hours]])</f>
        <v>61.808333333333337</v>
      </c>
      <c r="M104" s="3">
        <v>44.741666666666667</v>
      </c>
      <c r="N104" s="3">
        <v>11.377777777777778</v>
      </c>
      <c r="O104" s="3">
        <v>5.6888888888888891</v>
      </c>
      <c r="P104" s="3">
        <f>SUM(Table3[[#This Row],[LPN Hours (excl. Admin)]:[LPN Admin Hours]])</f>
        <v>112.84444444444443</v>
      </c>
      <c r="Q104" s="3">
        <v>95.777777777777771</v>
      </c>
      <c r="R104" s="3">
        <v>17.066666666666666</v>
      </c>
      <c r="S104" s="3">
        <f>SUM(Table3[[#This Row],[CNA Hours]], Table3[[#This Row],[NA TR Hours]], Table3[[#This Row],[Med Aide/Tech Hours]])</f>
        <v>291.78922222222224</v>
      </c>
      <c r="T104" s="3">
        <v>285.86422222222222</v>
      </c>
      <c r="U104" s="3">
        <v>5.9249999999999998</v>
      </c>
      <c r="V104" s="3">
        <v>0</v>
      </c>
      <c r="W104" s="3">
        <f>SUM(Table3[[#This Row],[RN Hours Contract]:[Med Aide Hours Contract]])</f>
        <v>0</v>
      </c>
      <c r="X104" s="3">
        <v>0</v>
      </c>
      <c r="Y104" s="3">
        <v>0</v>
      </c>
      <c r="Z104" s="3">
        <v>0</v>
      </c>
      <c r="AA104" s="3">
        <v>0</v>
      </c>
      <c r="AB104" s="3">
        <v>0</v>
      </c>
      <c r="AC104" s="3">
        <v>0</v>
      </c>
      <c r="AD104" s="3">
        <v>0</v>
      </c>
      <c r="AE104" s="3">
        <v>0</v>
      </c>
      <c r="AF104" t="s">
        <v>102</v>
      </c>
      <c r="AG104" s="13">
        <v>4</v>
      </c>
      <c r="AQ104"/>
    </row>
    <row r="105" spans="1:43" x14ac:dyDescent="0.2">
      <c r="A105" t="s">
        <v>221</v>
      </c>
      <c r="B105" t="s">
        <v>325</v>
      </c>
      <c r="C105" t="s">
        <v>454</v>
      </c>
      <c r="D105" t="s">
        <v>579</v>
      </c>
      <c r="E105" s="3">
        <v>156.98888888888888</v>
      </c>
      <c r="F105" s="3">
        <f>Table3[[#This Row],[Total Hours Nurse Staffing]]/Table3[[#This Row],[MDS Census]]</f>
        <v>4.2257555382546537</v>
      </c>
      <c r="G105" s="3">
        <f>Table3[[#This Row],[Total Direct Care Staff Hours]]/Table3[[#This Row],[MDS Census]]</f>
        <v>3.7907771250619291</v>
      </c>
      <c r="H105" s="3">
        <f>Table3[[#This Row],[Total RN Hours (w/ Admin, DON)]]/Table3[[#This Row],[MDS Census]]</f>
        <v>0.48667492391535139</v>
      </c>
      <c r="I105" s="3">
        <f>Table3[[#This Row],[RN Hours (excl. Admin, DON)]]/Table3[[#This Row],[MDS Census]]</f>
        <v>0.26494656380494019</v>
      </c>
      <c r="J105" s="3">
        <f t="shared" si="1"/>
        <v>663.39666666666665</v>
      </c>
      <c r="K105" s="3">
        <f>SUM(Table3[[#This Row],[RN Hours (excl. Admin, DON)]], Table3[[#This Row],[LPN Hours (excl. Admin)]], Table3[[#This Row],[CNA Hours]], Table3[[#This Row],[NA TR Hours]], Table3[[#This Row],[Med Aide/Tech Hours]])</f>
        <v>595.1098888888888</v>
      </c>
      <c r="L105" s="3">
        <f>SUM(Table3[[#This Row],[RN Hours (excl. Admin, DON)]:[RN DON Hours]])</f>
        <v>76.402555555555551</v>
      </c>
      <c r="M105" s="3">
        <v>41.593666666666664</v>
      </c>
      <c r="N105" s="3">
        <v>32.764444444444443</v>
      </c>
      <c r="O105" s="3">
        <v>2.0444444444444443</v>
      </c>
      <c r="P105" s="3">
        <f>SUM(Table3[[#This Row],[LPN Hours (excl. Admin)]:[LPN Admin Hours]])</f>
        <v>152.3798888888889</v>
      </c>
      <c r="Q105" s="3">
        <v>118.902</v>
      </c>
      <c r="R105" s="3">
        <v>33.477888888888899</v>
      </c>
      <c r="S105" s="3">
        <f>SUM(Table3[[#This Row],[CNA Hours]], Table3[[#This Row],[NA TR Hours]], Table3[[#This Row],[Med Aide/Tech Hours]])</f>
        <v>434.61422222222222</v>
      </c>
      <c r="T105" s="3">
        <v>429.9012222222222</v>
      </c>
      <c r="U105" s="3">
        <v>4.7130000000000001</v>
      </c>
      <c r="V105" s="3">
        <v>0</v>
      </c>
      <c r="W105" s="3">
        <f>SUM(Table3[[#This Row],[RN Hours Contract]:[Med Aide Hours Contract]])</f>
        <v>3.6888888888888891</v>
      </c>
      <c r="X105" s="3">
        <v>2.8444444444444446</v>
      </c>
      <c r="Y105" s="3">
        <v>0</v>
      </c>
      <c r="Z105" s="3">
        <v>0</v>
      </c>
      <c r="AA105" s="3">
        <v>0</v>
      </c>
      <c r="AB105" s="3">
        <v>0</v>
      </c>
      <c r="AC105" s="3">
        <v>0.84444444444444444</v>
      </c>
      <c r="AD105" s="3">
        <v>0</v>
      </c>
      <c r="AE105" s="3">
        <v>0</v>
      </c>
      <c r="AF105" t="s">
        <v>103</v>
      </c>
      <c r="AG105" s="13">
        <v>4</v>
      </c>
      <c r="AQ105"/>
    </row>
    <row r="106" spans="1:43" x14ac:dyDescent="0.2">
      <c r="A106" t="s">
        <v>221</v>
      </c>
      <c r="B106" t="s">
        <v>326</v>
      </c>
      <c r="C106" t="s">
        <v>516</v>
      </c>
      <c r="D106" t="s">
        <v>619</v>
      </c>
      <c r="E106" s="3">
        <v>54.766666666666666</v>
      </c>
      <c r="F106" s="3">
        <f>Table3[[#This Row],[Total Hours Nurse Staffing]]/Table3[[#This Row],[MDS Census]]</f>
        <v>3.8697443700547778</v>
      </c>
      <c r="G106" s="3">
        <f>Table3[[#This Row],[Total Direct Care Staff Hours]]/Table3[[#This Row],[MDS Census]]</f>
        <v>3.4312943801988229</v>
      </c>
      <c r="H106" s="3">
        <f>Table3[[#This Row],[Total RN Hours (w/ Admin, DON)]]/Table3[[#This Row],[MDS Census]]</f>
        <v>0.65755731385676608</v>
      </c>
      <c r="I106" s="3">
        <f>Table3[[#This Row],[RN Hours (excl. Admin, DON)]]/Table3[[#This Row],[MDS Census]]</f>
        <v>0.30728342462974229</v>
      </c>
      <c r="J106" s="3">
        <f t="shared" si="1"/>
        <v>211.93299999999999</v>
      </c>
      <c r="K106" s="3">
        <f>SUM(Table3[[#This Row],[RN Hours (excl. Admin, DON)]], Table3[[#This Row],[LPN Hours (excl. Admin)]], Table3[[#This Row],[CNA Hours]], Table3[[#This Row],[NA TR Hours]], Table3[[#This Row],[Med Aide/Tech Hours]])</f>
        <v>187.92055555555552</v>
      </c>
      <c r="L106" s="3">
        <f>SUM(Table3[[#This Row],[RN Hours (excl. Admin, DON)]:[RN DON Hours]])</f>
        <v>36.012222222222221</v>
      </c>
      <c r="M106" s="3">
        <v>16.828888888888887</v>
      </c>
      <c r="N106" s="3">
        <v>13.705555555555556</v>
      </c>
      <c r="O106" s="3">
        <v>5.4777777777777779</v>
      </c>
      <c r="P106" s="3">
        <f>SUM(Table3[[#This Row],[LPN Hours (excl. Admin)]:[LPN Admin Hours]])</f>
        <v>49.661666666666662</v>
      </c>
      <c r="Q106" s="3">
        <v>44.832555555555551</v>
      </c>
      <c r="R106" s="3">
        <v>4.8291111111111125</v>
      </c>
      <c r="S106" s="3">
        <f>SUM(Table3[[#This Row],[CNA Hours]], Table3[[#This Row],[NA TR Hours]], Table3[[#This Row],[Med Aide/Tech Hours]])</f>
        <v>126.25911111111111</v>
      </c>
      <c r="T106" s="3">
        <v>117.88422222222222</v>
      </c>
      <c r="U106" s="3">
        <v>8.3748888888888864</v>
      </c>
      <c r="V106" s="3">
        <v>0</v>
      </c>
      <c r="W106" s="3">
        <f>SUM(Table3[[#This Row],[RN Hours Contract]:[Med Aide Hours Contract]])</f>
        <v>0.17777777777777778</v>
      </c>
      <c r="X106" s="3">
        <v>0.17777777777777778</v>
      </c>
      <c r="Y106" s="3">
        <v>0</v>
      </c>
      <c r="Z106" s="3">
        <v>0</v>
      </c>
      <c r="AA106" s="3">
        <v>0</v>
      </c>
      <c r="AB106" s="3">
        <v>0</v>
      </c>
      <c r="AC106" s="3">
        <v>0</v>
      </c>
      <c r="AD106" s="3">
        <v>0</v>
      </c>
      <c r="AE106" s="3">
        <v>0</v>
      </c>
      <c r="AF106" t="s">
        <v>104</v>
      </c>
      <c r="AG106" s="13">
        <v>4</v>
      </c>
      <c r="AQ106"/>
    </row>
    <row r="107" spans="1:43" x14ac:dyDescent="0.2">
      <c r="A107" t="s">
        <v>221</v>
      </c>
      <c r="B107" t="s">
        <v>327</v>
      </c>
      <c r="C107" t="s">
        <v>517</v>
      </c>
      <c r="D107" t="s">
        <v>620</v>
      </c>
      <c r="E107" s="3">
        <v>64.7</v>
      </c>
      <c r="F107" s="3">
        <f>Table3[[#This Row],[Total Hours Nurse Staffing]]/Table3[[#This Row],[MDS Census]]</f>
        <v>4.2756311179804225</v>
      </c>
      <c r="G107" s="3">
        <f>Table3[[#This Row],[Total Direct Care Staff Hours]]/Table3[[#This Row],[MDS Census]]</f>
        <v>3.8110080714408379</v>
      </c>
      <c r="H107" s="3">
        <f>Table3[[#This Row],[Total RN Hours (w/ Admin, DON)]]/Table3[[#This Row],[MDS Census]]</f>
        <v>0.74569294178258627</v>
      </c>
      <c r="I107" s="3">
        <f>Table3[[#This Row],[RN Hours (excl. Admin, DON)]]/Table3[[#This Row],[MDS Census]]</f>
        <v>0.39630259316503519</v>
      </c>
      <c r="J107" s="3">
        <f t="shared" si="1"/>
        <v>276.63333333333333</v>
      </c>
      <c r="K107" s="3">
        <f>SUM(Table3[[#This Row],[RN Hours (excl. Admin, DON)]], Table3[[#This Row],[LPN Hours (excl. Admin)]], Table3[[#This Row],[CNA Hours]], Table3[[#This Row],[NA TR Hours]], Table3[[#This Row],[Med Aide/Tech Hours]])</f>
        <v>246.57222222222222</v>
      </c>
      <c r="L107" s="3">
        <f>SUM(Table3[[#This Row],[RN Hours (excl. Admin, DON)]:[RN DON Hours]])</f>
        <v>48.246333333333332</v>
      </c>
      <c r="M107" s="3">
        <v>25.640777777777778</v>
      </c>
      <c r="N107" s="3">
        <v>17.005555555555556</v>
      </c>
      <c r="O107" s="3">
        <v>5.6</v>
      </c>
      <c r="P107" s="3">
        <f>SUM(Table3[[#This Row],[LPN Hours (excl. Admin)]:[LPN Admin Hours]])</f>
        <v>85.328666666666663</v>
      </c>
      <c r="Q107" s="3">
        <v>77.873111111111115</v>
      </c>
      <c r="R107" s="3">
        <v>7.4555555555555539</v>
      </c>
      <c r="S107" s="3">
        <f>SUM(Table3[[#This Row],[CNA Hours]], Table3[[#This Row],[NA TR Hours]], Table3[[#This Row],[Med Aide/Tech Hours]])</f>
        <v>143.05833333333334</v>
      </c>
      <c r="T107" s="3">
        <v>143.05833333333334</v>
      </c>
      <c r="U107" s="3">
        <v>0</v>
      </c>
      <c r="V107" s="3">
        <v>0</v>
      </c>
      <c r="W107" s="3">
        <f>SUM(Table3[[#This Row],[RN Hours Contract]:[Med Aide Hours Contract]])</f>
        <v>1.5111111111111111</v>
      </c>
      <c r="X107" s="3">
        <v>0</v>
      </c>
      <c r="Y107" s="3">
        <v>0</v>
      </c>
      <c r="Z107" s="3">
        <v>0</v>
      </c>
      <c r="AA107" s="3">
        <v>0.26666666666666666</v>
      </c>
      <c r="AB107" s="3">
        <v>0</v>
      </c>
      <c r="AC107" s="3">
        <v>1.2444444444444445</v>
      </c>
      <c r="AD107" s="3">
        <v>0</v>
      </c>
      <c r="AE107" s="3">
        <v>0</v>
      </c>
      <c r="AF107" t="s">
        <v>105</v>
      </c>
      <c r="AG107" s="13">
        <v>4</v>
      </c>
      <c r="AQ107"/>
    </row>
    <row r="108" spans="1:43" x14ac:dyDescent="0.2">
      <c r="A108" t="s">
        <v>221</v>
      </c>
      <c r="B108" t="s">
        <v>328</v>
      </c>
      <c r="C108" t="s">
        <v>518</v>
      </c>
      <c r="D108" t="s">
        <v>621</v>
      </c>
      <c r="E108" s="3">
        <v>61.055555555555557</v>
      </c>
      <c r="F108" s="3">
        <f>Table3[[#This Row],[Total Hours Nurse Staffing]]/Table3[[#This Row],[MDS Census]]</f>
        <v>2.4838161965423109</v>
      </c>
      <c r="G108" s="3">
        <f>Table3[[#This Row],[Total Direct Care Staff Hours]]/Table3[[#This Row],[MDS Census]]</f>
        <v>2.1101182893539581</v>
      </c>
      <c r="H108" s="3">
        <f>Table3[[#This Row],[Total RN Hours (w/ Admin, DON)]]/Table3[[#This Row],[MDS Census]]</f>
        <v>0.54429663330300271</v>
      </c>
      <c r="I108" s="3">
        <f>Table3[[#This Row],[RN Hours (excl. Admin, DON)]]/Table3[[#This Row],[MDS Census]]</f>
        <v>0.23346496815286627</v>
      </c>
      <c r="J108" s="3">
        <f t="shared" si="1"/>
        <v>151.65077777777776</v>
      </c>
      <c r="K108" s="3">
        <f>SUM(Table3[[#This Row],[RN Hours (excl. Admin, DON)]], Table3[[#This Row],[LPN Hours (excl. Admin)]], Table3[[#This Row],[CNA Hours]], Table3[[#This Row],[NA TR Hours]], Table3[[#This Row],[Med Aide/Tech Hours]])</f>
        <v>128.83444444444444</v>
      </c>
      <c r="L108" s="3">
        <f>SUM(Table3[[#This Row],[RN Hours (excl. Admin, DON)]:[RN DON Hours]])</f>
        <v>33.23233333333333</v>
      </c>
      <c r="M108" s="3">
        <v>14.254333333333335</v>
      </c>
      <c r="N108" s="3">
        <v>13.377999999999995</v>
      </c>
      <c r="O108" s="3">
        <v>5.6</v>
      </c>
      <c r="P108" s="3">
        <f>SUM(Table3[[#This Row],[LPN Hours (excl. Admin)]:[LPN Admin Hours]])</f>
        <v>37.465333333333326</v>
      </c>
      <c r="Q108" s="3">
        <v>33.626999999999995</v>
      </c>
      <c r="R108" s="3">
        <v>3.8383333333333334</v>
      </c>
      <c r="S108" s="3">
        <f>SUM(Table3[[#This Row],[CNA Hours]], Table3[[#This Row],[NA TR Hours]], Table3[[#This Row],[Med Aide/Tech Hours]])</f>
        <v>80.953111111111113</v>
      </c>
      <c r="T108" s="3">
        <v>80.953111111111113</v>
      </c>
      <c r="U108" s="3">
        <v>0</v>
      </c>
      <c r="V108" s="3">
        <v>0</v>
      </c>
      <c r="W108" s="3">
        <f>SUM(Table3[[#This Row],[RN Hours Contract]:[Med Aide Hours Contract]])</f>
        <v>4.2888888888888888</v>
      </c>
      <c r="X108" s="3">
        <v>0</v>
      </c>
      <c r="Y108" s="3">
        <v>0.8666666666666667</v>
      </c>
      <c r="Z108" s="3">
        <v>0</v>
      </c>
      <c r="AA108" s="3">
        <v>3.4222222222222221</v>
      </c>
      <c r="AB108" s="3">
        <v>0</v>
      </c>
      <c r="AC108" s="3">
        <v>0</v>
      </c>
      <c r="AD108" s="3">
        <v>0</v>
      </c>
      <c r="AE108" s="3">
        <v>0</v>
      </c>
      <c r="AF108" t="s">
        <v>106</v>
      </c>
      <c r="AG108" s="13">
        <v>4</v>
      </c>
      <c r="AQ108"/>
    </row>
    <row r="109" spans="1:43" x14ac:dyDescent="0.2">
      <c r="A109" t="s">
        <v>221</v>
      </c>
      <c r="B109" t="s">
        <v>329</v>
      </c>
      <c r="C109" t="s">
        <v>519</v>
      </c>
      <c r="D109" t="s">
        <v>614</v>
      </c>
      <c r="E109" s="3">
        <v>62.133333333333333</v>
      </c>
      <c r="F109" s="3">
        <f>Table3[[#This Row],[Total Hours Nurse Staffing]]/Table3[[#This Row],[MDS Census]]</f>
        <v>3.8046316165951359</v>
      </c>
      <c r="G109" s="3">
        <f>Table3[[#This Row],[Total Direct Care Staff Hours]]/Table3[[#This Row],[MDS Census]]</f>
        <v>3.5540951359084407</v>
      </c>
      <c r="H109" s="3">
        <f>Table3[[#This Row],[Total RN Hours (w/ Admin, DON)]]/Table3[[#This Row],[MDS Census]]</f>
        <v>0.75710836909871249</v>
      </c>
      <c r="I109" s="3">
        <f>Table3[[#This Row],[RN Hours (excl. Admin, DON)]]/Table3[[#This Row],[MDS Census]]</f>
        <v>0.58302038626609443</v>
      </c>
      <c r="J109" s="3">
        <f t="shared" si="1"/>
        <v>236.39444444444445</v>
      </c>
      <c r="K109" s="3">
        <f>SUM(Table3[[#This Row],[RN Hours (excl. Admin, DON)]], Table3[[#This Row],[LPN Hours (excl. Admin)]], Table3[[#This Row],[CNA Hours]], Table3[[#This Row],[NA TR Hours]], Table3[[#This Row],[Med Aide/Tech Hours]])</f>
        <v>220.82777777777778</v>
      </c>
      <c r="L109" s="3">
        <f>SUM(Table3[[#This Row],[RN Hours (excl. Admin, DON)]:[RN DON Hours]])</f>
        <v>47.041666666666671</v>
      </c>
      <c r="M109" s="3">
        <v>36.225000000000001</v>
      </c>
      <c r="N109" s="3">
        <v>5.6611111111111114</v>
      </c>
      <c r="O109" s="3">
        <v>5.1555555555555559</v>
      </c>
      <c r="P109" s="3">
        <f>SUM(Table3[[#This Row],[LPN Hours (excl. Admin)]:[LPN Admin Hours]])</f>
        <v>52.330555555555556</v>
      </c>
      <c r="Q109" s="3">
        <v>47.580555555555556</v>
      </c>
      <c r="R109" s="3">
        <v>4.75</v>
      </c>
      <c r="S109" s="3">
        <f>SUM(Table3[[#This Row],[CNA Hours]], Table3[[#This Row],[NA TR Hours]], Table3[[#This Row],[Med Aide/Tech Hours]])</f>
        <v>137.02222222222221</v>
      </c>
      <c r="T109" s="3">
        <v>122.24444444444444</v>
      </c>
      <c r="U109" s="3">
        <v>14.777777777777779</v>
      </c>
      <c r="V109" s="3">
        <v>0</v>
      </c>
      <c r="W109" s="3">
        <f>SUM(Table3[[#This Row],[RN Hours Contract]:[Med Aide Hours Contract]])</f>
        <v>0</v>
      </c>
      <c r="X109" s="3">
        <v>0</v>
      </c>
      <c r="Y109" s="3">
        <v>0</v>
      </c>
      <c r="Z109" s="3">
        <v>0</v>
      </c>
      <c r="AA109" s="3">
        <v>0</v>
      </c>
      <c r="AB109" s="3">
        <v>0</v>
      </c>
      <c r="AC109" s="3">
        <v>0</v>
      </c>
      <c r="AD109" s="3">
        <v>0</v>
      </c>
      <c r="AE109" s="3">
        <v>0</v>
      </c>
      <c r="AF109" t="s">
        <v>107</v>
      </c>
      <c r="AG109" s="13">
        <v>4</v>
      </c>
      <c r="AQ109"/>
    </row>
    <row r="110" spans="1:43" x14ac:dyDescent="0.2">
      <c r="A110" t="s">
        <v>221</v>
      </c>
      <c r="B110" t="s">
        <v>330</v>
      </c>
      <c r="C110" t="s">
        <v>520</v>
      </c>
      <c r="D110" t="s">
        <v>622</v>
      </c>
      <c r="E110" s="3">
        <v>110.38888888888889</v>
      </c>
      <c r="F110" s="3">
        <f>Table3[[#This Row],[Total Hours Nurse Staffing]]/Table3[[#This Row],[MDS Census]]</f>
        <v>4.5763784599899351</v>
      </c>
      <c r="G110" s="3">
        <f>Table3[[#This Row],[Total Direct Care Staff Hours]]/Table3[[#This Row],[MDS Census]]</f>
        <v>4.344069451434323</v>
      </c>
      <c r="H110" s="3">
        <f>Table3[[#This Row],[Total RN Hours (w/ Admin, DON)]]/Table3[[#This Row],[MDS Census]]</f>
        <v>0.41389934574735782</v>
      </c>
      <c r="I110" s="3">
        <f>Table3[[#This Row],[RN Hours (excl. Admin, DON)]]/Table3[[#This Row],[MDS Census]]</f>
        <v>0.23197584297936585</v>
      </c>
      <c r="J110" s="3">
        <f t="shared" si="1"/>
        <v>505.18133333333333</v>
      </c>
      <c r="K110" s="3">
        <f>SUM(Table3[[#This Row],[RN Hours (excl. Admin, DON)]], Table3[[#This Row],[LPN Hours (excl. Admin)]], Table3[[#This Row],[CNA Hours]], Table3[[#This Row],[NA TR Hours]], Table3[[#This Row],[Med Aide/Tech Hours]])</f>
        <v>479.53699999999998</v>
      </c>
      <c r="L110" s="3">
        <f>SUM(Table3[[#This Row],[RN Hours (excl. Admin, DON)]:[RN DON Hours]])</f>
        <v>45.689888888888888</v>
      </c>
      <c r="M110" s="3">
        <v>25.607555555555553</v>
      </c>
      <c r="N110" s="3">
        <v>14.810111111111114</v>
      </c>
      <c r="O110" s="3">
        <v>5.2722222222222221</v>
      </c>
      <c r="P110" s="3">
        <f>SUM(Table3[[#This Row],[LPN Hours (excl. Admin)]:[LPN Admin Hours]])</f>
        <v>165.56411111111112</v>
      </c>
      <c r="Q110" s="3">
        <v>160.00211111111111</v>
      </c>
      <c r="R110" s="3">
        <v>5.5619999999999985</v>
      </c>
      <c r="S110" s="3">
        <f>SUM(Table3[[#This Row],[CNA Hours]], Table3[[#This Row],[NA TR Hours]], Table3[[#This Row],[Med Aide/Tech Hours]])</f>
        <v>293.92733333333331</v>
      </c>
      <c r="T110" s="3">
        <v>288.16688888888888</v>
      </c>
      <c r="U110" s="3">
        <v>5.7604444444444454</v>
      </c>
      <c r="V110" s="3">
        <v>0</v>
      </c>
      <c r="W110" s="3">
        <f>SUM(Table3[[#This Row],[RN Hours Contract]:[Med Aide Hours Contract]])</f>
        <v>15.656111111111107</v>
      </c>
      <c r="X110" s="3">
        <v>0</v>
      </c>
      <c r="Y110" s="3">
        <v>0</v>
      </c>
      <c r="Z110" s="3">
        <v>0</v>
      </c>
      <c r="AA110" s="3">
        <v>14.736666666666663</v>
      </c>
      <c r="AB110" s="3">
        <v>0</v>
      </c>
      <c r="AC110" s="3">
        <v>0.9194444444444444</v>
      </c>
      <c r="AD110" s="3">
        <v>0</v>
      </c>
      <c r="AE110" s="3">
        <v>0</v>
      </c>
      <c r="AF110" t="s">
        <v>108</v>
      </c>
      <c r="AG110" s="13">
        <v>4</v>
      </c>
      <c r="AQ110"/>
    </row>
    <row r="111" spans="1:43" x14ac:dyDescent="0.2">
      <c r="A111" t="s">
        <v>221</v>
      </c>
      <c r="B111" t="s">
        <v>331</v>
      </c>
      <c r="C111" t="s">
        <v>521</v>
      </c>
      <c r="D111" t="s">
        <v>618</v>
      </c>
      <c r="E111" s="3">
        <v>73.555555555555557</v>
      </c>
      <c r="F111" s="3">
        <f>Table3[[#This Row],[Total Hours Nurse Staffing]]/Table3[[#This Row],[MDS Census]]</f>
        <v>4.9028444108761331</v>
      </c>
      <c r="G111" s="3">
        <f>Table3[[#This Row],[Total Direct Care Staff Hours]]/Table3[[#This Row],[MDS Census]]</f>
        <v>4.4539773413897281</v>
      </c>
      <c r="H111" s="3">
        <f>Table3[[#This Row],[Total RN Hours (w/ Admin, DON)]]/Table3[[#This Row],[MDS Census]]</f>
        <v>0.72639728096676737</v>
      </c>
      <c r="I111" s="3">
        <f>Table3[[#This Row],[RN Hours (excl. Admin, DON)]]/Table3[[#This Row],[MDS Census]]</f>
        <v>0.44482628398791535</v>
      </c>
      <c r="J111" s="3">
        <f t="shared" si="1"/>
        <v>360.63144444444447</v>
      </c>
      <c r="K111" s="3">
        <f>SUM(Table3[[#This Row],[RN Hours (excl. Admin, DON)]], Table3[[#This Row],[LPN Hours (excl. Admin)]], Table3[[#This Row],[CNA Hours]], Table3[[#This Row],[NA TR Hours]], Table3[[#This Row],[Med Aide/Tech Hours]])</f>
        <v>327.61477777777776</v>
      </c>
      <c r="L111" s="3">
        <f>SUM(Table3[[#This Row],[RN Hours (excl. Admin, DON)]:[RN DON Hours]])</f>
        <v>53.430555555555557</v>
      </c>
      <c r="M111" s="3">
        <v>32.719444444444441</v>
      </c>
      <c r="N111" s="3">
        <v>15.466666666666667</v>
      </c>
      <c r="O111" s="3">
        <v>5.2444444444444445</v>
      </c>
      <c r="P111" s="3">
        <f>SUM(Table3[[#This Row],[LPN Hours (excl. Admin)]:[LPN Admin Hours]])</f>
        <v>99.51755555555556</v>
      </c>
      <c r="Q111" s="3">
        <v>87.212000000000003</v>
      </c>
      <c r="R111" s="3">
        <v>12.305555555555555</v>
      </c>
      <c r="S111" s="3">
        <f>SUM(Table3[[#This Row],[CNA Hours]], Table3[[#This Row],[NA TR Hours]], Table3[[#This Row],[Med Aide/Tech Hours]])</f>
        <v>207.68333333333334</v>
      </c>
      <c r="T111" s="3">
        <v>204.1</v>
      </c>
      <c r="U111" s="3">
        <v>3.5833333333333335</v>
      </c>
      <c r="V111" s="3">
        <v>0</v>
      </c>
      <c r="W111" s="3">
        <f>SUM(Table3[[#This Row],[RN Hours Contract]:[Med Aide Hours Contract]])</f>
        <v>0</v>
      </c>
      <c r="X111" s="3">
        <v>0</v>
      </c>
      <c r="Y111" s="3">
        <v>0</v>
      </c>
      <c r="Z111" s="3">
        <v>0</v>
      </c>
      <c r="AA111" s="3">
        <v>0</v>
      </c>
      <c r="AB111" s="3">
        <v>0</v>
      </c>
      <c r="AC111" s="3">
        <v>0</v>
      </c>
      <c r="AD111" s="3">
        <v>0</v>
      </c>
      <c r="AE111" s="3">
        <v>0</v>
      </c>
      <c r="AF111" t="s">
        <v>109</v>
      </c>
      <c r="AG111" s="13">
        <v>4</v>
      </c>
      <c r="AQ111"/>
    </row>
    <row r="112" spans="1:43" x14ac:dyDescent="0.2">
      <c r="A112" t="s">
        <v>221</v>
      </c>
      <c r="B112" t="s">
        <v>332</v>
      </c>
      <c r="C112" t="s">
        <v>522</v>
      </c>
      <c r="D112" t="s">
        <v>599</v>
      </c>
      <c r="E112" s="3">
        <v>66.13333333333334</v>
      </c>
      <c r="F112" s="3">
        <f>Table3[[#This Row],[Total Hours Nurse Staffing]]/Table3[[#This Row],[MDS Census]]</f>
        <v>4.684853830645161</v>
      </c>
      <c r="G112" s="3">
        <f>Table3[[#This Row],[Total Direct Care Staff Hours]]/Table3[[#This Row],[MDS Census]]</f>
        <v>3.9633736559139776</v>
      </c>
      <c r="H112" s="3">
        <f>Table3[[#This Row],[Total RN Hours (w/ Admin, DON)]]/Table3[[#This Row],[MDS Census]]</f>
        <v>0.74227150537634412</v>
      </c>
      <c r="I112" s="3">
        <f>Table3[[#This Row],[RN Hours (excl. Admin, DON)]]/Table3[[#This Row],[MDS Census]]</f>
        <v>9.375E-2</v>
      </c>
      <c r="J112" s="3">
        <f t="shared" si="1"/>
        <v>309.82499999999999</v>
      </c>
      <c r="K112" s="3">
        <f>SUM(Table3[[#This Row],[RN Hours (excl. Admin, DON)]], Table3[[#This Row],[LPN Hours (excl. Admin)]], Table3[[#This Row],[CNA Hours]], Table3[[#This Row],[NA TR Hours]], Table3[[#This Row],[Med Aide/Tech Hours]])</f>
        <v>262.11111111111109</v>
      </c>
      <c r="L112" s="3">
        <f>SUM(Table3[[#This Row],[RN Hours (excl. Admin, DON)]:[RN DON Hours]])</f>
        <v>49.088888888888896</v>
      </c>
      <c r="M112" s="3">
        <v>6.2</v>
      </c>
      <c r="N112" s="3">
        <v>37.288888888888891</v>
      </c>
      <c r="O112" s="3">
        <v>5.6</v>
      </c>
      <c r="P112" s="3">
        <f>SUM(Table3[[#This Row],[LPN Hours (excl. Admin)]:[LPN Admin Hours]])</f>
        <v>71.05</v>
      </c>
      <c r="Q112" s="3">
        <v>66.224999999999994</v>
      </c>
      <c r="R112" s="3">
        <v>4.8250000000000002</v>
      </c>
      <c r="S112" s="3">
        <f>SUM(Table3[[#This Row],[CNA Hours]], Table3[[#This Row],[NA TR Hours]], Table3[[#This Row],[Med Aide/Tech Hours]])</f>
        <v>189.6861111111111</v>
      </c>
      <c r="T112" s="3">
        <v>189.6861111111111</v>
      </c>
      <c r="U112" s="3">
        <v>0</v>
      </c>
      <c r="V112" s="3">
        <v>0</v>
      </c>
      <c r="W112" s="3">
        <f>SUM(Table3[[#This Row],[RN Hours Contract]:[Med Aide Hours Contract]])</f>
        <v>0</v>
      </c>
      <c r="X112" s="3">
        <v>0</v>
      </c>
      <c r="Y112" s="3">
        <v>0</v>
      </c>
      <c r="Z112" s="3">
        <v>0</v>
      </c>
      <c r="AA112" s="3">
        <v>0</v>
      </c>
      <c r="AB112" s="3">
        <v>0</v>
      </c>
      <c r="AC112" s="3">
        <v>0</v>
      </c>
      <c r="AD112" s="3">
        <v>0</v>
      </c>
      <c r="AE112" s="3">
        <v>0</v>
      </c>
      <c r="AF112" t="s">
        <v>110</v>
      </c>
      <c r="AG112" s="13">
        <v>4</v>
      </c>
      <c r="AQ112"/>
    </row>
    <row r="113" spans="1:43" x14ac:dyDescent="0.2">
      <c r="A113" t="s">
        <v>221</v>
      </c>
      <c r="B113" t="s">
        <v>333</v>
      </c>
      <c r="C113" t="s">
        <v>518</v>
      </c>
      <c r="D113" t="s">
        <v>621</v>
      </c>
      <c r="E113" s="3">
        <v>101.95555555555555</v>
      </c>
      <c r="F113" s="3">
        <f>Table3[[#This Row],[Total Hours Nurse Staffing]]/Table3[[#This Row],[MDS Census]]</f>
        <v>3.5427746294681781</v>
      </c>
      <c r="G113" s="3">
        <f>Table3[[#This Row],[Total Direct Care Staff Hours]]/Table3[[#This Row],[MDS Census]]</f>
        <v>2.9251035309503046</v>
      </c>
      <c r="H113" s="3">
        <f>Table3[[#This Row],[Total RN Hours (w/ Admin, DON)]]/Table3[[#This Row],[MDS Census]]</f>
        <v>0.63499891020052324</v>
      </c>
      <c r="I113" s="3">
        <f>Table3[[#This Row],[RN Hours (excl. Admin, DON)]]/Table3[[#This Row],[MDS Census]]</f>
        <v>0.18853530950305145</v>
      </c>
      <c r="J113" s="3">
        <f t="shared" si="1"/>
        <v>361.20555555555558</v>
      </c>
      <c r="K113" s="3">
        <f>SUM(Table3[[#This Row],[RN Hours (excl. Admin, DON)]], Table3[[#This Row],[LPN Hours (excl. Admin)]], Table3[[#This Row],[CNA Hours]], Table3[[#This Row],[NA TR Hours]], Table3[[#This Row],[Med Aide/Tech Hours]])</f>
        <v>298.2305555555555</v>
      </c>
      <c r="L113" s="3">
        <f>SUM(Table3[[#This Row],[RN Hours (excl. Admin, DON)]:[RN DON Hours]])</f>
        <v>64.741666666666674</v>
      </c>
      <c r="M113" s="3">
        <v>19.222222222222221</v>
      </c>
      <c r="N113" s="3">
        <v>26.852777777777778</v>
      </c>
      <c r="O113" s="3">
        <v>18.666666666666668</v>
      </c>
      <c r="P113" s="3">
        <f>SUM(Table3[[#This Row],[LPN Hours (excl. Admin)]:[LPN Admin Hours]])</f>
        <v>97.077777777777783</v>
      </c>
      <c r="Q113" s="3">
        <v>79.62222222222222</v>
      </c>
      <c r="R113" s="3">
        <v>17.455555555555556</v>
      </c>
      <c r="S113" s="3">
        <f>SUM(Table3[[#This Row],[CNA Hours]], Table3[[#This Row],[NA TR Hours]], Table3[[#This Row],[Med Aide/Tech Hours]])</f>
        <v>199.38611111111112</v>
      </c>
      <c r="T113" s="3">
        <v>187.77500000000001</v>
      </c>
      <c r="U113" s="3">
        <v>11.611111111111111</v>
      </c>
      <c r="V113" s="3">
        <v>0</v>
      </c>
      <c r="W113" s="3">
        <f>SUM(Table3[[#This Row],[RN Hours Contract]:[Med Aide Hours Contract]])</f>
        <v>0</v>
      </c>
      <c r="X113" s="3">
        <v>0</v>
      </c>
      <c r="Y113" s="3">
        <v>0</v>
      </c>
      <c r="Z113" s="3">
        <v>0</v>
      </c>
      <c r="AA113" s="3">
        <v>0</v>
      </c>
      <c r="AB113" s="3">
        <v>0</v>
      </c>
      <c r="AC113" s="3">
        <v>0</v>
      </c>
      <c r="AD113" s="3">
        <v>0</v>
      </c>
      <c r="AE113" s="3">
        <v>0</v>
      </c>
      <c r="AF113" t="s">
        <v>111</v>
      </c>
      <c r="AG113" s="13">
        <v>4</v>
      </c>
      <c r="AQ113"/>
    </row>
    <row r="114" spans="1:43" x14ac:dyDescent="0.2">
      <c r="A114" t="s">
        <v>221</v>
      </c>
      <c r="B114" t="s">
        <v>334</v>
      </c>
      <c r="C114" t="s">
        <v>523</v>
      </c>
      <c r="D114" t="s">
        <v>583</v>
      </c>
      <c r="E114" s="3">
        <v>60.477777777777774</v>
      </c>
      <c r="F114" s="3">
        <f>Table3[[#This Row],[Total Hours Nurse Staffing]]/Table3[[#This Row],[MDS Census]]</f>
        <v>3.0366948374058418</v>
      </c>
      <c r="G114" s="3">
        <f>Table3[[#This Row],[Total Direct Care Staff Hours]]/Table3[[#This Row],[MDS Census]]</f>
        <v>2.7287947822891789</v>
      </c>
      <c r="H114" s="3">
        <f>Table3[[#This Row],[Total RN Hours (w/ Admin, DON)]]/Table3[[#This Row],[MDS Census]]</f>
        <v>0.55594157633657915</v>
      </c>
      <c r="I114" s="3">
        <f>Table3[[#This Row],[RN Hours (excl. Admin, DON)]]/Table3[[#This Row],[MDS Census]]</f>
        <v>0.25565129524159474</v>
      </c>
      <c r="J114" s="3">
        <f t="shared" si="1"/>
        <v>183.65255555555552</v>
      </c>
      <c r="K114" s="3">
        <f>SUM(Table3[[#This Row],[RN Hours (excl. Admin, DON)]], Table3[[#This Row],[LPN Hours (excl. Admin)]], Table3[[#This Row],[CNA Hours]], Table3[[#This Row],[NA TR Hours]], Table3[[#This Row],[Med Aide/Tech Hours]])</f>
        <v>165.03144444444445</v>
      </c>
      <c r="L114" s="3">
        <f>SUM(Table3[[#This Row],[RN Hours (excl. Admin, DON)]:[RN DON Hours]])</f>
        <v>33.62211111111111</v>
      </c>
      <c r="M114" s="3">
        <v>15.461222222222222</v>
      </c>
      <c r="N114" s="3">
        <v>13.094222222222223</v>
      </c>
      <c r="O114" s="3">
        <v>5.0666666666666664</v>
      </c>
      <c r="P114" s="3">
        <f>SUM(Table3[[#This Row],[LPN Hours (excl. Admin)]:[LPN Admin Hours]])</f>
        <v>45.020555555555553</v>
      </c>
      <c r="Q114" s="3">
        <v>44.560333333333332</v>
      </c>
      <c r="R114" s="3">
        <v>0.46022222222222225</v>
      </c>
      <c r="S114" s="3">
        <f>SUM(Table3[[#This Row],[CNA Hours]], Table3[[#This Row],[NA TR Hours]], Table3[[#This Row],[Med Aide/Tech Hours]])</f>
        <v>105.00988888888888</v>
      </c>
      <c r="T114" s="3">
        <v>89.423444444444442</v>
      </c>
      <c r="U114" s="3">
        <v>15.586444444444442</v>
      </c>
      <c r="V114" s="3">
        <v>0</v>
      </c>
      <c r="W114" s="3">
        <f>SUM(Table3[[#This Row],[RN Hours Contract]:[Med Aide Hours Contract]])</f>
        <v>6.0361111111111114</v>
      </c>
      <c r="X114" s="3">
        <v>0.28611111111111109</v>
      </c>
      <c r="Y114" s="3">
        <v>3.1694444444444443</v>
      </c>
      <c r="Z114" s="3">
        <v>1.5111111111111111</v>
      </c>
      <c r="AA114" s="3">
        <v>1.0694444444444444</v>
      </c>
      <c r="AB114" s="3">
        <v>0</v>
      </c>
      <c r="AC114" s="3">
        <v>0</v>
      </c>
      <c r="AD114" s="3">
        <v>0</v>
      </c>
      <c r="AE114" s="3">
        <v>0</v>
      </c>
      <c r="AF114" t="s">
        <v>112</v>
      </c>
      <c r="AG114" s="13">
        <v>4</v>
      </c>
      <c r="AQ114"/>
    </row>
    <row r="115" spans="1:43" x14ac:dyDescent="0.2">
      <c r="A115" t="s">
        <v>221</v>
      </c>
      <c r="B115" t="s">
        <v>335</v>
      </c>
      <c r="C115" t="s">
        <v>524</v>
      </c>
      <c r="D115" t="s">
        <v>583</v>
      </c>
      <c r="E115" s="3">
        <v>55.488888888888887</v>
      </c>
      <c r="F115" s="3">
        <f>Table3[[#This Row],[Total Hours Nurse Staffing]]/Table3[[#This Row],[MDS Census]]</f>
        <v>3.9189527432919506</v>
      </c>
      <c r="G115" s="3">
        <f>Table3[[#This Row],[Total Direct Care Staff Hours]]/Table3[[#This Row],[MDS Census]]</f>
        <v>3.6958850620744901</v>
      </c>
      <c r="H115" s="3">
        <f>Table3[[#This Row],[Total RN Hours (w/ Admin, DON)]]/Table3[[#This Row],[MDS Census]]</f>
        <v>0.6062775330396476</v>
      </c>
      <c r="I115" s="3">
        <f>Table3[[#This Row],[RN Hours (excl. Admin, DON)]]/Table3[[#This Row],[MDS Census]]</f>
        <v>0.40763916700040048</v>
      </c>
      <c r="J115" s="3">
        <f t="shared" si="1"/>
        <v>217.45833333333334</v>
      </c>
      <c r="K115" s="3">
        <f>SUM(Table3[[#This Row],[RN Hours (excl. Admin, DON)]], Table3[[#This Row],[LPN Hours (excl. Admin)]], Table3[[#This Row],[CNA Hours]], Table3[[#This Row],[NA TR Hours]], Table3[[#This Row],[Med Aide/Tech Hours]])</f>
        <v>205.08055555555558</v>
      </c>
      <c r="L115" s="3">
        <f>SUM(Table3[[#This Row],[RN Hours (excl. Admin, DON)]:[RN DON Hours]])</f>
        <v>33.641666666666666</v>
      </c>
      <c r="M115" s="3">
        <v>22.619444444444444</v>
      </c>
      <c r="N115" s="3">
        <v>5.5111111111111111</v>
      </c>
      <c r="O115" s="3">
        <v>5.5111111111111111</v>
      </c>
      <c r="P115" s="3">
        <f>SUM(Table3[[#This Row],[LPN Hours (excl. Admin)]:[LPN Admin Hours]])</f>
        <v>32.18611111111111</v>
      </c>
      <c r="Q115" s="3">
        <v>30.830555555555556</v>
      </c>
      <c r="R115" s="3">
        <v>1.3555555555555556</v>
      </c>
      <c r="S115" s="3">
        <f>SUM(Table3[[#This Row],[CNA Hours]], Table3[[#This Row],[NA TR Hours]], Table3[[#This Row],[Med Aide/Tech Hours]])</f>
        <v>151.63055555555556</v>
      </c>
      <c r="T115" s="3">
        <v>151.63055555555556</v>
      </c>
      <c r="U115" s="3">
        <v>0</v>
      </c>
      <c r="V115" s="3">
        <v>0</v>
      </c>
      <c r="W115" s="3">
        <f>SUM(Table3[[#This Row],[RN Hours Contract]:[Med Aide Hours Contract]])</f>
        <v>0</v>
      </c>
      <c r="X115" s="3">
        <v>0</v>
      </c>
      <c r="Y115" s="3">
        <v>0</v>
      </c>
      <c r="Z115" s="3">
        <v>0</v>
      </c>
      <c r="AA115" s="3">
        <v>0</v>
      </c>
      <c r="AB115" s="3">
        <v>0</v>
      </c>
      <c r="AC115" s="3">
        <v>0</v>
      </c>
      <c r="AD115" s="3">
        <v>0</v>
      </c>
      <c r="AE115" s="3">
        <v>0</v>
      </c>
      <c r="AF115" t="s">
        <v>113</v>
      </c>
      <c r="AG115" s="13">
        <v>4</v>
      </c>
      <c r="AQ115"/>
    </row>
    <row r="116" spans="1:43" x14ac:dyDescent="0.2">
      <c r="A116" t="s">
        <v>221</v>
      </c>
      <c r="B116" t="s">
        <v>336</v>
      </c>
      <c r="C116" t="s">
        <v>525</v>
      </c>
      <c r="D116" t="s">
        <v>623</v>
      </c>
      <c r="E116" s="3">
        <v>148.95555555555555</v>
      </c>
      <c r="F116" s="3">
        <f>Table3[[#This Row],[Total Hours Nurse Staffing]]/Table3[[#This Row],[MDS Census]]</f>
        <v>3.8410226764135462</v>
      </c>
      <c r="G116" s="3">
        <f>Table3[[#This Row],[Total Direct Care Staff Hours]]/Table3[[#This Row],[MDS Census]]</f>
        <v>3.6527487692078173</v>
      </c>
      <c r="H116" s="3">
        <f>Table3[[#This Row],[Total RN Hours (w/ Admin, DON)]]/Table3[[#This Row],[MDS Census]]</f>
        <v>0.41184917201253174</v>
      </c>
      <c r="I116" s="3">
        <f>Table3[[#This Row],[RN Hours (excl. Admin, DON)]]/Table3[[#This Row],[MDS Census]]</f>
        <v>0.25074593465612416</v>
      </c>
      <c r="J116" s="3">
        <f t="shared" si="1"/>
        <v>572.14166666666665</v>
      </c>
      <c r="K116" s="3">
        <f>SUM(Table3[[#This Row],[RN Hours (excl. Admin, DON)]], Table3[[#This Row],[LPN Hours (excl. Admin)]], Table3[[#This Row],[CNA Hours]], Table3[[#This Row],[NA TR Hours]], Table3[[#This Row],[Med Aide/Tech Hours]])</f>
        <v>544.09722222222217</v>
      </c>
      <c r="L116" s="3">
        <f>SUM(Table3[[#This Row],[RN Hours (excl. Admin, DON)]:[RN DON Hours]])</f>
        <v>61.347222222222229</v>
      </c>
      <c r="M116" s="3">
        <v>37.35</v>
      </c>
      <c r="N116" s="3">
        <v>19.108333333333334</v>
      </c>
      <c r="O116" s="3">
        <v>4.8888888888888893</v>
      </c>
      <c r="P116" s="3">
        <f>SUM(Table3[[#This Row],[LPN Hours (excl. Admin)]:[LPN Admin Hours]])</f>
        <v>170.125</v>
      </c>
      <c r="Q116" s="3">
        <v>166.07777777777778</v>
      </c>
      <c r="R116" s="3">
        <v>4.0472222222222225</v>
      </c>
      <c r="S116" s="3">
        <f>SUM(Table3[[#This Row],[CNA Hours]], Table3[[#This Row],[NA TR Hours]], Table3[[#This Row],[Med Aide/Tech Hours]])</f>
        <v>340.66944444444442</v>
      </c>
      <c r="T116" s="3">
        <v>339.81666666666666</v>
      </c>
      <c r="U116" s="3">
        <v>0.85277777777777775</v>
      </c>
      <c r="V116" s="3">
        <v>0</v>
      </c>
      <c r="W116" s="3">
        <f>SUM(Table3[[#This Row],[RN Hours Contract]:[Med Aide Hours Contract]])</f>
        <v>11.755555555555556</v>
      </c>
      <c r="X116" s="3">
        <v>0</v>
      </c>
      <c r="Y116" s="3">
        <v>0</v>
      </c>
      <c r="Z116" s="3">
        <v>0</v>
      </c>
      <c r="AA116" s="3">
        <v>0</v>
      </c>
      <c r="AB116" s="3">
        <v>0</v>
      </c>
      <c r="AC116" s="3">
        <v>11.755555555555556</v>
      </c>
      <c r="AD116" s="3">
        <v>0</v>
      </c>
      <c r="AE116" s="3">
        <v>0</v>
      </c>
      <c r="AF116" t="s">
        <v>114</v>
      </c>
      <c r="AG116" s="13">
        <v>4</v>
      </c>
      <c r="AQ116"/>
    </row>
    <row r="117" spans="1:43" x14ac:dyDescent="0.2">
      <c r="A117" t="s">
        <v>221</v>
      </c>
      <c r="B117" t="s">
        <v>337</v>
      </c>
      <c r="C117" t="s">
        <v>526</v>
      </c>
      <c r="D117" t="s">
        <v>624</v>
      </c>
      <c r="E117" s="3">
        <v>136.52222222222221</v>
      </c>
      <c r="F117" s="3">
        <f>Table3[[#This Row],[Total Hours Nurse Staffing]]/Table3[[#This Row],[MDS Census]]</f>
        <v>5.1905086676975669</v>
      </c>
      <c r="G117" s="3">
        <f>Table3[[#This Row],[Total Direct Care Staff Hours]]/Table3[[#This Row],[MDS Census]]</f>
        <v>4.8124969479938153</v>
      </c>
      <c r="H117" s="3">
        <f>Table3[[#This Row],[Total RN Hours (w/ Admin, DON)]]/Table3[[#This Row],[MDS Census]]</f>
        <v>0.61366973223732402</v>
      </c>
      <c r="I117" s="3">
        <f>Table3[[#This Row],[RN Hours (excl. Admin, DON)]]/Table3[[#This Row],[MDS Census]]</f>
        <v>0.38974770082200705</v>
      </c>
      <c r="J117" s="3">
        <f t="shared" si="1"/>
        <v>708.61977777777781</v>
      </c>
      <c r="K117" s="3">
        <f>SUM(Table3[[#This Row],[RN Hours (excl. Admin, DON)]], Table3[[#This Row],[LPN Hours (excl. Admin)]], Table3[[#This Row],[CNA Hours]], Table3[[#This Row],[NA TR Hours]], Table3[[#This Row],[Med Aide/Tech Hours]])</f>
        <v>657.01277777777784</v>
      </c>
      <c r="L117" s="3">
        <f>SUM(Table3[[#This Row],[RN Hours (excl. Admin, DON)]:[RN DON Hours]])</f>
        <v>83.779555555555547</v>
      </c>
      <c r="M117" s="3">
        <v>53.209222222222223</v>
      </c>
      <c r="N117" s="3">
        <v>24.881444444444444</v>
      </c>
      <c r="O117" s="3">
        <v>5.6888888888888891</v>
      </c>
      <c r="P117" s="3">
        <f>SUM(Table3[[#This Row],[LPN Hours (excl. Admin)]:[LPN Admin Hours]])</f>
        <v>168.46755555555555</v>
      </c>
      <c r="Q117" s="3">
        <v>147.43088888888889</v>
      </c>
      <c r="R117" s="3">
        <v>21.036666666666672</v>
      </c>
      <c r="S117" s="3">
        <f>SUM(Table3[[#This Row],[CNA Hours]], Table3[[#This Row],[NA TR Hours]], Table3[[#This Row],[Med Aide/Tech Hours]])</f>
        <v>456.3726666666667</v>
      </c>
      <c r="T117" s="3">
        <v>434.05400000000003</v>
      </c>
      <c r="U117" s="3">
        <v>22.318666666666669</v>
      </c>
      <c r="V117" s="3">
        <v>0</v>
      </c>
      <c r="W117" s="3">
        <f>SUM(Table3[[#This Row],[RN Hours Contract]:[Med Aide Hours Contract]])</f>
        <v>0</v>
      </c>
      <c r="X117" s="3">
        <v>0</v>
      </c>
      <c r="Y117" s="3">
        <v>0</v>
      </c>
      <c r="Z117" s="3">
        <v>0</v>
      </c>
      <c r="AA117" s="3">
        <v>0</v>
      </c>
      <c r="AB117" s="3">
        <v>0</v>
      </c>
      <c r="AC117" s="3">
        <v>0</v>
      </c>
      <c r="AD117" s="3">
        <v>0</v>
      </c>
      <c r="AE117" s="3">
        <v>0</v>
      </c>
      <c r="AF117" t="s">
        <v>115</v>
      </c>
      <c r="AG117" s="13">
        <v>4</v>
      </c>
      <c r="AQ117"/>
    </row>
    <row r="118" spans="1:43" x14ac:dyDescent="0.2">
      <c r="A118" t="s">
        <v>221</v>
      </c>
      <c r="B118" t="s">
        <v>338</v>
      </c>
      <c r="C118" t="s">
        <v>527</v>
      </c>
      <c r="D118" t="s">
        <v>588</v>
      </c>
      <c r="E118" s="3">
        <v>49.744444444444447</v>
      </c>
      <c r="F118" s="3">
        <f>Table3[[#This Row],[Total Hours Nurse Staffing]]/Table3[[#This Row],[MDS Census]]</f>
        <v>3.3126758990395353</v>
      </c>
      <c r="G118" s="3">
        <f>Table3[[#This Row],[Total Direct Care Staff Hours]]/Table3[[#This Row],[MDS Census]]</f>
        <v>3.0314652669198123</v>
      </c>
      <c r="H118" s="3">
        <f>Table3[[#This Row],[Total RN Hours (w/ Admin, DON)]]/Table3[[#This Row],[MDS Census]]</f>
        <v>0.59821532276077716</v>
      </c>
      <c r="I118" s="3">
        <f>Table3[[#This Row],[RN Hours (excl. Admin, DON)]]/Table3[[#This Row],[MDS Census]]</f>
        <v>0.37736654009381276</v>
      </c>
      <c r="J118" s="3">
        <f t="shared" si="1"/>
        <v>164.78722222222223</v>
      </c>
      <c r="K118" s="3">
        <f>SUM(Table3[[#This Row],[RN Hours (excl. Admin, DON)]], Table3[[#This Row],[LPN Hours (excl. Admin)]], Table3[[#This Row],[CNA Hours]], Table3[[#This Row],[NA TR Hours]], Table3[[#This Row],[Med Aide/Tech Hours]])</f>
        <v>150.79855555555557</v>
      </c>
      <c r="L118" s="3">
        <f>SUM(Table3[[#This Row],[RN Hours (excl. Admin, DON)]:[RN DON Hours]])</f>
        <v>29.757888888888886</v>
      </c>
      <c r="M118" s="3">
        <v>18.771888888888888</v>
      </c>
      <c r="N118" s="3">
        <v>5.6082222222222216</v>
      </c>
      <c r="O118" s="3">
        <v>5.3777777777777782</v>
      </c>
      <c r="P118" s="3">
        <f>SUM(Table3[[#This Row],[LPN Hours (excl. Admin)]:[LPN Admin Hours]])</f>
        <v>52.420111111111105</v>
      </c>
      <c r="Q118" s="3">
        <v>49.417444444444442</v>
      </c>
      <c r="R118" s="3">
        <v>3.0026666666666659</v>
      </c>
      <c r="S118" s="3">
        <f>SUM(Table3[[#This Row],[CNA Hours]], Table3[[#This Row],[NA TR Hours]], Table3[[#This Row],[Med Aide/Tech Hours]])</f>
        <v>82.609222222222215</v>
      </c>
      <c r="T118" s="3">
        <v>77.85744444444444</v>
      </c>
      <c r="U118" s="3">
        <v>4.7517777777777761</v>
      </c>
      <c r="V118" s="3">
        <v>0</v>
      </c>
      <c r="W118" s="3">
        <f>SUM(Table3[[#This Row],[RN Hours Contract]:[Med Aide Hours Contract]])</f>
        <v>0</v>
      </c>
      <c r="X118" s="3">
        <v>0</v>
      </c>
      <c r="Y118" s="3">
        <v>0</v>
      </c>
      <c r="Z118" s="3">
        <v>0</v>
      </c>
      <c r="AA118" s="3">
        <v>0</v>
      </c>
      <c r="AB118" s="3">
        <v>0</v>
      </c>
      <c r="AC118" s="3">
        <v>0</v>
      </c>
      <c r="AD118" s="3">
        <v>0</v>
      </c>
      <c r="AE118" s="3">
        <v>0</v>
      </c>
      <c r="AF118" t="s">
        <v>116</v>
      </c>
      <c r="AG118" s="13">
        <v>4</v>
      </c>
      <c r="AQ118"/>
    </row>
    <row r="119" spans="1:43" x14ac:dyDescent="0.2">
      <c r="A119" t="s">
        <v>221</v>
      </c>
      <c r="B119" t="s">
        <v>339</v>
      </c>
      <c r="C119" t="s">
        <v>513</v>
      </c>
      <c r="D119" t="s">
        <v>594</v>
      </c>
      <c r="E119" s="3">
        <v>142.83333333333334</v>
      </c>
      <c r="F119" s="3">
        <f>Table3[[#This Row],[Total Hours Nurse Staffing]]/Table3[[#This Row],[MDS Census]]</f>
        <v>3.8710618436406063</v>
      </c>
      <c r="G119" s="3">
        <f>Table3[[#This Row],[Total Direct Care Staff Hours]]/Table3[[#This Row],[MDS Census]]</f>
        <v>3.3010696227148966</v>
      </c>
      <c r="H119" s="3">
        <f>Table3[[#This Row],[Total RN Hours (w/ Admin, DON)]]/Table3[[#This Row],[MDS Census]]</f>
        <v>0.33558926487747959</v>
      </c>
      <c r="I119" s="3">
        <f>Table3[[#This Row],[RN Hours (excl. Admin, DON)]]/Table3[[#This Row],[MDS Census]]</f>
        <v>5.8887592376507196E-2</v>
      </c>
      <c r="J119" s="3">
        <f t="shared" ref="J119:J182" si="2">SUM(L119,P119,S119)</f>
        <v>552.91666666666663</v>
      </c>
      <c r="K119" s="3">
        <f>SUM(Table3[[#This Row],[RN Hours (excl. Admin, DON)]], Table3[[#This Row],[LPN Hours (excl. Admin)]], Table3[[#This Row],[CNA Hours]], Table3[[#This Row],[NA TR Hours]], Table3[[#This Row],[Med Aide/Tech Hours]])</f>
        <v>471.50277777777774</v>
      </c>
      <c r="L119" s="3">
        <f>SUM(Table3[[#This Row],[RN Hours (excl. Admin, DON)]:[RN DON Hours]])</f>
        <v>47.933333333333337</v>
      </c>
      <c r="M119" s="3">
        <v>8.4111111111111114</v>
      </c>
      <c r="N119" s="3">
        <v>34.75277777777778</v>
      </c>
      <c r="O119" s="3">
        <v>4.7694444444444448</v>
      </c>
      <c r="P119" s="3">
        <f>SUM(Table3[[#This Row],[LPN Hours (excl. Admin)]:[LPN Admin Hours]])</f>
        <v>157.44722222222222</v>
      </c>
      <c r="Q119" s="3">
        <v>115.55555555555556</v>
      </c>
      <c r="R119" s="3">
        <v>41.891666666666666</v>
      </c>
      <c r="S119" s="3">
        <f>SUM(Table3[[#This Row],[CNA Hours]], Table3[[#This Row],[NA TR Hours]], Table3[[#This Row],[Med Aide/Tech Hours]])</f>
        <v>347.5361111111111</v>
      </c>
      <c r="T119" s="3">
        <v>270.93333333333334</v>
      </c>
      <c r="U119" s="3">
        <v>76.602777777777774</v>
      </c>
      <c r="V119" s="3">
        <v>0</v>
      </c>
      <c r="W119" s="3">
        <f>SUM(Table3[[#This Row],[RN Hours Contract]:[Med Aide Hours Contract]])</f>
        <v>0</v>
      </c>
      <c r="X119" s="3">
        <v>0</v>
      </c>
      <c r="Y119" s="3">
        <v>0</v>
      </c>
      <c r="Z119" s="3">
        <v>0</v>
      </c>
      <c r="AA119" s="3">
        <v>0</v>
      </c>
      <c r="AB119" s="3">
        <v>0</v>
      </c>
      <c r="AC119" s="3">
        <v>0</v>
      </c>
      <c r="AD119" s="3">
        <v>0</v>
      </c>
      <c r="AE119" s="3">
        <v>0</v>
      </c>
      <c r="AF119" t="s">
        <v>117</v>
      </c>
      <c r="AG119" s="13">
        <v>4</v>
      </c>
      <c r="AQ119"/>
    </row>
    <row r="120" spans="1:43" x14ac:dyDescent="0.2">
      <c r="A120" t="s">
        <v>221</v>
      </c>
      <c r="B120" t="s">
        <v>340</v>
      </c>
      <c r="C120" t="s">
        <v>528</v>
      </c>
      <c r="D120" t="s">
        <v>594</v>
      </c>
      <c r="E120" s="3">
        <v>94.344444444444449</v>
      </c>
      <c r="F120" s="3">
        <f>Table3[[#This Row],[Total Hours Nurse Staffing]]/Table3[[#This Row],[MDS Census]]</f>
        <v>2.8635649511247201</v>
      </c>
      <c r="G120" s="3">
        <f>Table3[[#This Row],[Total Direct Care Staff Hours]]/Table3[[#This Row],[MDS Census]]</f>
        <v>2.733960664232717</v>
      </c>
      <c r="H120" s="3">
        <f>Table3[[#This Row],[Total RN Hours (w/ Admin, DON)]]/Table3[[#This Row],[MDS Census]]</f>
        <v>0.44079613708632676</v>
      </c>
      <c r="I120" s="3">
        <f>Table3[[#This Row],[RN Hours (excl. Admin, DON)]]/Table3[[#This Row],[MDS Census]]</f>
        <v>0.32584619008361798</v>
      </c>
      <c r="J120" s="3">
        <f t="shared" si="2"/>
        <v>270.16144444444444</v>
      </c>
      <c r="K120" s="3">
        <f>SUM(Table3[[#This Row],[RN Hours (excl. Admin, DON)]], Table3[[#This Row],[LPN Hours (excl. Admin)]], Table3[[#This Row],[CNA Hours]], Table3[[#This Row],[NA TR Hours]], Table3[[#This Row],[Med Aide/Tech Hours]])</f>
        <v>257.93400000000003</v>
      </c>
      <c r="L120" s="3">
        <f>SUM(Table3[[#This Row],[RN Hours (excl. Admin, DON)]:[RN DON Hours]])</f>
        <v>41.586666666666673</v>
      </c>
      <c r="M120" s="3">
        <v>30.741777777777781</v>
      </c>
      <c r="N120" s="3">
        <v>10.844888888888889</v>
      </c>
      <c r="O120" s="3">
        <v>0</v>
      </c>
      <c r="P120" s="3">
        <f>SUM(Table3[[#This Row],[LPN Hours (excl. Admin)]:[LPN Admin Hours]])</f>
        <v>67.87533333333333</v>
      </c>
      <c r="Q120" s="3">
        <v>66.492777777777775</v>
      </c>
      <c r="R120" s="3">
        <v>1.3825555555555555</v>
      </c>
      <c r="S120" s="3">
        <f>SUM(Table3[[#This Row],[CNA Hours]], Table3[[#This Row],[NA TR Hours]], Table3[[#This Row],[Med Aide/Tech Hours]])</f>
        <v>160.69944444444445</v>
      </c>
      <c r="T120" s="3">
        <v>153.029</v>
      </c>
      <c r="U120" s="3">
        <v>7.6704444444444446</v>
      </c>
      <c r="V120" s="3">
        <v>0</v>
      </c>
      <c r="W120" s="3">
        <f>SUM(Table3[[#This Row],[RN Hours Contract]:[Med Aide Hours Contract]])</f>
        <v>57.676222222222208</v>
      </c>
      <c r="X120" s="3">
        <v>0</v>
      </c>
      <c r="Y120" s="3">
        <v>0</v>
      </c>
      <c r="Z120" s="3">
        <v>0</v>
      </c>
      <c r="AA120" s="3">
        <v>18.824777777777779</v>
      </c>
      <c r="AB120" s="3">
        <v>0</v>
      </c>
      <c r="AC120" s="3">
        <v>38.851444444444432</v>
      </c>
      <c r="AD120" s="3">
        <v>0</v>
      </c>
      <c r="AE120" s="3">
        <v>0</v>
      </c>
      <c r="AF120" t="s">
        <v>118</v>
      </c>
      <c r="AG120" s="13">
        <v>4</v>
      </c>
      <c r="AQ120"/>
    </row>
    <row r="121" spans="1:43" x14ac:dyDescent="0.2">
      <c r="A121" t="s">
        <v>221</v>
      </c>
      <c r="B121" t="s">
        <v>341</v>
      </c>
      <c r="C121" t="s">
        <v>529</v>
      </c>
      <c r="D121" t="s">
        <v>625</v>
      </c>
      <c r="E121" s="3">
        <v>49.666666666666664</v>
      </c>
      <c r="F121" s="3">
        <f>Table3[[#This Row],[Total Hours Nurse Staffing]]/Table3[[#This Row],[MDS Census]]</f>
        <v>4.1972595078299779</v>
      </c>
      <c r="G121" s="3">
        <f>Table3[[#This Row],[Total Direct Care Staff Hours]]/Table3[[#This Row],[MDS Census]]</f>
        <v>4.043959731543624</v>
      </c>
      <c r="H121" s="3">
        <f>Table3[[#This Row],[Total RN Hours (w/ Admin, DON)]]/Table3[[#This Row],[MDS Census]]</f>
        <v>0.3530201342281879</v>
      </c>
      <c r="I121" s="3">
        <f>Table3[[#This Row],[RN Hours (excl. Admin, DON)]]/Table3[[#This Row],[MDS Census]]</f>
        <v>0.19972035794183446</v>
      </c>
      <c r="J121" s="3">
        <f t="shared" si="2"/>
        <v>208.46388888888887</v>
      </c>
      <c r="K121" s="3">
        <f>SUM(Table3[[#This Row],[RN Hours (excl. Admin, DON)]], Table3[[#This Row],[LPN Hours (excl. Admin)]], Table3[[#This Row],[CNA Hours]], Table3[[#This Row],[NA TR Hours]], Table3[[#This Row],[Med Aide/Tech Hours]])</f>
        <v>200.85</v>
      </c>
      <c r="L121" s="3">
        <f>SUM(Table3[[#This Row],[RN Hours (excl. Admin, DON)]:[RN DON Hours]])</f>
        <v>17.533333333333331</v>
      </c>
      <c r="M121" s="3">
        <v>9.9194444444444443</v>
      </c>
      <c r="N121" s="3">
        <v>3.0388888888888888</v>
      </c>
      <c r="O121" s="3">
        <v>4.5750000000000002</v>
      </c>
      <c r="P121" s="3">
        <f>SUM(Table3[[#This Row],[LPN Hours (excl. Admin)]:[LPN Admin Hours]])</f>
        <v>53.75</v>
      </c>
      <c r="Q121" s="3">
        <v>53.75</v>
      </c>
      <c r="R121" s="3">
        <v>0</v>
      </c>
      <c r="S121" s="3">
        <f>SUM(Table3[[#This Row],[CNA Hours]], Table3[[#This Row],[NA TR Hours]], Table3[[#This Row],[Med Aide/Tech Hours]])</f>
        <v>137.18055555555554</v>
      </c>
      <c r="T121" s="3">
        <v>137.18055555555554</v>
      </c>
      <c r="U121" s="3">
        <v>0</v>
      </c>
      <c r="V121" s="3">
        <v>0</v>
      </c>
      <c r="W121" s="3">
        <f>SUM(Table3[[#This Row],[RN Hours Contract]:[Med Aide Hours Contract]])</f>
        <v>0</v>
      </c>
      <c r="X121" s="3">
        <v>0</v>
      </c>
      <c r="Y121" s="3">
        <v>0</v>
      </c>
      <c r="Z121" s="3">
        <v>0</v>
      </c>
      <c r="AA121" s="3">
        <v>0</v>
      </c>
      <c r="AB121" s="3">
        <v>0</v>
      </c>
      <c r="AC121" s="3">
        <v>0</v>
      </c>
      <c r="AD121" s="3">
        <v>0</v>
      </c>
      <c r="AE121" s="3">
        <v>0</v>
      </c>
      <c r="AF121" t="s">
        <v>119</v>
      </c>
      <c r="AG121" s="13">
        <v>4</v>
      </c>
      <c r="AQ121"/>
    </row>
    <row r="122" spans="1:43" x14ac:dyDescent="0.2">
      <c r="A122" t="s">
        <v>221</v>
      </c>
      <c r="B122" t="s">
        <v>342</v>
      </c>
      <c r="C122" t="s">
        <v>477</v>
      </c>
      <c r="D122" t="s">
        <v>589</v>
      </c>
      <c r="E122" s="3">
        <v>62.255555555555553</v>
      </c>
      <c r="F122" s="3">
        <f>Table3[[#This Row],[Total Hours Nurse Staffing]]/Table3[[#This Row],[MDS Census]]</f>
        <v>3.4921452793146526</v>
      </c>
      <c r="G122" s="3">
        <f>Table3[[#This Row],[Total Direct Care Staff Hours]]/Table3[[#This Row],[MDS Census]]</f>
        <v>2.8744850972693206</v>
      </c>
      <c r="H122" s="3">
        <f>Table3[[#This Row],[Total RN Hours (w/ Admin, DON)]]/Table3[[#This Row],[MDS Census]]</f>
        <v>0.49785829020167771</v>
      </c>
      <c r="I122" s="3">
        <f>Table3[[#This Row],[RN Hours (excl. Admin, DON)]]/Table3[[#This Row],[MDS Census]]</f>
        <v>8.1251115473853303E-2</v>
      </c>
      <c r="J122" s="3">
        <f t="shared" si="2"/>
        <v>217.40544444444441</v>
      </c>
      <c r="K122" s="3">
        <f>SUM(Table3[[#This Row],[RN Hours (excl. Admin, DON)]], Table3[[#This Row],[LPN Hours (excl. Admin)]], Table3[[#This Row],[CNA Hours]], Table3[[#This Row],[NA TR Hours]], Table3[[#This Row],[Med Aide/Tech Hours]])</f>
        <v>178.95266666666669</v>
      </c>
      <c r="L122" s="3">
        <f>SUM(Table3[[#This Row],[RN Hours (excl. Admin, DON)]:[RN DON Hours]])</f>
        <v>30.994444444444447</v>
      </c>
      <c r="M122" s="3">
        <v>5.0583333333333336</v>
      </c>
      <c r="N122" s="3">
        <v>21.180555555555557</v>
      </c>
      <c r="O122" s="3">
        <v>4.7555555555555555</v>
      </c>
      <c r="P122" s="3">
        <f>SUM(Table3[[#This Row],[LPN Hours (excl. Admin)]:[LPN Admin Hours]])</f>
        <v>57.533333333333331</v>
      </c>
      <c r="Q122" s="3">
        <v>45.016666666666666</v>
      </c>
      <c r="R122" s="3">
        <v>12.516666666666667</v>
      </c>
      <c r="S122" s="3">
        <f>SUM(Table3[[#This Row],[CNA Hours]], Table3[[#This Row],[NA TR Hours]], Table3[[#This Row],[Med Aide/Tech Hours]])</f>
        <v>128.87766666666664</v>
      </c>
      <c r="T122" s="3">
        <v>124.55822222222221</v>
      </c>
      <c r="U122" s="3">
        <v>1.1555555555555554</v>
      </c>
      <c r="V122" s="3">
        <v>3.1638888888888888</v>
      </c>
      <c r="W122" s="3">
        <f>SUM(Table3[[#This Row],[RN Hours Contract]:[Med Aide Hours Contract]])</f>
        <v>2.1888888888888891</v>
      </c>
      <c r="X122" s="3">
        <v>0</v>
      </c>
      <c r="Y122" s="3">
        <v>2.1888888888888891</v>
      </c>
      <c r="Z122" s="3">
        <v>0</v>
      </c>
      <c r="AA122" s="3">
        <v>0</v>
      </c>
      <c r="AB122" s="3">
        <v>0</v>
      </c>
      <c r="AC122" s="3">
        <v>0</v>
      </c>
      <c r="AD122" s="3">
        <v>0</v>
      </c>
      <c r="AE122" s="3">
        <v>0</v>
      </c>
      <c r="AF122" t="s">
        <v>120</v>
      </c>
      <c r="AG122" s="13">
        <v>4</v>
      </c>
      <c r="AQ122"/>
    </row>
    <row r="123" spans="1:43" x14ac:dyDescent="0.2">
      <c r="A123" t="s">
        <v>221</v>
      </c>
      <c r="B123" t="s">
        <v>343</v>
      </c>
      <c r="C123" t="s">
        <v>530</v>
      </c>
      <c r="D123" t="s">
        <v>611</v>
      </c>
      <c r="E123" s="3">
        <v>131.07777777777778</v>
      </c>
      <c r="F123" s="3">
        <f>Table3[[#This Row],[Total Hours Nurse Staffing]]/Table3[[#This Row],[MDS Census]]</f>
        <v>4.6902687123845039</v>
      </c>
      <c r="G123" s="3">
        <f>Table3[[#This Row],[Total Direct Care Staff Hours]]/Table3[[#This Row],[MDS Census]]</f>
        <v>4.6477579045520043</v>
      </c>
      <c r="H123" s="3">
        <f>Table3[[#This Row],[Total RN Hours (w/ Admin, DON)]]/Table3[[#This Row],[MDS Census]]</f>
        <v>0.77559972874459604</v>
      </c>
      <c r="I123" s="3">
        <f>Table3[[#This Row],[RN Hours (excl. Admin, DON)]]/Table3[[#This Row],[MDS Census]]</f>
        <v>0.73308892091209632</v>
      </c>
      <c r="J123" s="3">
        <f t="shared" si="2"/>
        <v>614.79</v>
      </c>
      <c r="K123" s="3">
        <f>SUM(Table3[[#This Row],[RN Hours (excl. Admin, DON)]], Table3[[#This Row],[LPN Hours (excl. Admin)]], Table3[[#This Row],[CNA Hours]], Table3[[#This Row],[NA TR Hours]], Table3[[#This Row],[Med Aide/Tech Hours]])</f>
        <v>609.21777777777777</v>
      </c>
      <c r="L123" s="3">
        <f>SUM(Table3[[#This Row],[RN Hours (excl. Admin, DON)]:[RN DON Hours]])</f>
        <v>101.66388888888889</v>
      </c>
      <c r="M123" s="3">
        <v>96.091666666666669</v>
      </c>
      <c r="N123" s="3">
        <v>4.5361111111111114</v>
      </c>
      <c r="O123" s="3">
        <v>1.0361111111111112</v>
      </c>
      <c r="P123" s="3">
        <f>SUM(Table3[[#This Row],[LPN Hours (excl. Admin)]:[LPN Admin Hours]])</f>
        <v>136.64444444444445</v>
      </c>
      <c r="Q123" s="3">
        <v>136.64444444444445</v>
      </c>
      <c r="R123" s="3">
        <v>0</v>
      </c>
      <c r="S123" s="3">
        <f>SUM(Table3[[#This Row],[CNA Hours]], Table3[[#This Row],[NA TR Hours]], Table3[[#This Row],[Med Aide/Tech Hours]])</f>
        <v>376.48166666666663</v>
      </c>
      <c r="T123" s="3">
        <v>376.48166666666663</v>
      </c>
      <c r="U123" s="3">
        <v>0</v>
      </c>
      <c r="V123" s="3">
        <v>0</v>
      </c>
      <c r="W123" s="3">
        <f>SUM(Table3[[#This Row],[RN Hours Contract]:[Med Aide Hours Contract]])</f>
        <v>0</v>
      </c>
      <c r="X123" s="3">
        <v>0</v>
      </c>
      <c r="Y123" s="3">
        <v>0</v>
      </c>
      <c r="Z123" s="3">
        <v>0</v>
      </c>
      <c r="AA123" s="3">
        <v>0</v>
      </c>
      <c r="AB123" s="3">
        <v>0</v>
      </c>
      <c r="AC123" s="3">
        <v>0</v>
      </c>
      <c r="AD123" s="3">
        <v>0</v>
      </c>
      <c r="AE123" s="3">
        <v>0</v>
      </c>
      <c r="AF123" t="s">
        <v>121</v>
      </c>
      <c r="AG123" s="13">
        <v>4</v>
      </c>
      <c r="AQ123"/>
    </row>
    <row r="124" spans="1:43" x14ac:dyDescent="0.2">
      <c r="A124" t="s">
        <v>221</v>
      </c>
      <c r="B124" t="s">
        <v>344</v>
      </c>
      <c r="C124" t="s">
        <v>531</v>
      </c>
      <c r="D124" t="s">
        <v>626</v>
      </c>
      <c r="E124" s="3">
        <v>136.33333333333334</v>
      </c>
      <c r="F124" s="3">
        <f>Table3[[#This Row],[Total Hours Nurse Staffing]]/Table3[[#This Row],[MDS Census]]</f>
        <v>3.6863121434392827</v>
      </c>
      <c r="G124" s="3">
        <f>Table3[[#This Row],[Total Direct Care Staff Hours]]/Table3[[#This Row],[MDS Census]]</f>
        <v>3.2922192339038303</v>
      </c>
      <c r="H124" s="3">
        <f>Table3[[#This Row],[Total RN Hours (w/ Admin, DON)]]/Table3[[#This Row],[MDS Census]]</f>
        <v>0.3423863080684596</v>
      </c>
      <c r="I124" s="3">
        <f>Table3[[#This Row],[RN Hours (excl. Admin, DON)]]/Table3[[#This Row],[MDS Census]]</f>
        <v>9.5381418092909523E-2</v>
      </c>
      <c r="J124" s="3">
        <f t="shared" si="2"/>
        <v>502.56722222222226</v>
      </c>
      <c r="K124" s="3">
        <f>SUM(Table3[[#This Row],[RN Hours (excl. Admin, DON)]], Table3[[#This Row],[LPN Hours (excl. Admin)]], Table3[[#This Row],[CNA Hours]], Table3[[#This Row],[NA TR Hours]], Table3[[#This Row],[Med Aide/Tech Hours]])</f>
        <v>448.83922222222225</v>
      </c>
      <c r="L124" s="3">
        <f>SUM(Table3[[#This Row],[RN Hours (excl. Admin, DON)]:[RN DON Hours]])</f>
        <v>46.678666666666665</v>
      </c>
      <c r="M124" s="3">
        <v>13.003666666666666</v>
      </c>
      <c r="N124" s="3">
        <v>28.875</v>
      </c>
      <c r="O124" s="3">
        <v>4.8</v>
      </c>
      <c r="P124" s="3">
        <f>SUM(Table3[[#This Row],[LPN Hours (excl. Admin)]:[LPN Admin Hours]])</f>
        <v>129.32888888888888</v>
      </c>
      <c r="Q124" s="3">
        <v>109.27588888888889</v>
      </c>
      <c r="R124" s="3">
        <v>20.053000000000004</v>
      </c>
      <c r="S124" s="3">
        <f>SUM(Table3[[#This Row],[CNA Hours]], Table3[[#This Row],[NA TR Hours]], Table3[[#This Row],[Med Aide/Tech Hours]])</f>
        <v>326.55966666666671</v>
      </c>
      <c r="T124" s="3">
        <v>318.49433333333337</v>
      </c>
      <c r="U124" s="3">
        <v>8.0653333333333332</v>
      </c>
      <c r="V124" s="3">
        <v>0</v>
      </c>
      <c r="W124" s="3">
        <f>SUM(Table3[[#This Row],[RN Hours Contract]:[Med Aide Hours Contract]])</f>
        <v>0.70277777777777772</v>
      </c>
      <c r="X124" s="3">
        <v>0</v>
      </c>
      <c r="Y124" s="3">
        <v>0.70277777777777772</v>
      </c>
      <c r="Z124" s="3">
        <v>0</v>
      </c>
      <c r="AA124" s="3">
        <v>0</v>
      </c>
      <c r="AB124" s="3">
        <v>0</v>
      </c>
      <c r="AC124" s="3">
        <v>0</v>
      </c>
      <c r="AD124" s="3">
        <v>0</v>
      </c>
      <c r="AE124" s="3">
        <v>0</v>
      </c>
      <c r="AF124" t="s">
        <v>122</v>
      </c>
      <c r="AG124" s="13">
        <v>4</v>
      </c>
      <c r="AQ124"/>
    </row>
    <row r="125" spans="1:43" x14ac:dyDescent="0.2">
      <c r="A125" t="s">
        <v>221</v>
      </c>
      <c r="B125" t="s">
        <v>345</v>
      </c>
      <c r="C125" t="s">
        <v>462</v>
      </c>
      <c r="D125" t="s">
        <v>572</v>
      </c>
      <c r="E125" s="3">
        <v>134.27777777777777</v>
      </c>
      <c r="F125" s="3">
        <f>Table3[[#This Row],[Total Hours Nurse Staffing]]/Table3[[#This Row],[MDS Census]]</f>
        <v>3.3321514273893262</v>
      </c>
      <c r="G125" s="3">
        <f>Table3[[#This Row],[Total Direct Care Staff Hours]]/Table3[[#This Row],[MDS Census]]</f>
        <v>3.1930541994207702</v>
      </c>
      <c r="H125" s="3">
        <f>Table3[[#This Row],[Total RN Hours (w/ Admin, DON)]]/Table3[[#This Row],[MDS Census]]</f>
        <v>0.36977906495655766</v>
      </c>
      <c r="I125" s="3">
        <f>Table3[[#This Row],[RN Hours (excl. Admin, DON)]]/Table3[[#This Row],[MDS Census]]</f>
        <v>0.25628299544890359</v>
      </c>
      <c r="J125" s="3">
        <f t="shared" si="2"/>
        <v>447.43388888888893</v>
      </c>
      <c r="K125" s="3">
        <f>SUM(Table3[[#This Row],[RN Hours (excl. Admin, DON)]], Table3[[#This Row],[LPN Hours (excl. Admin)]], Table3[[#This Row],[CNA Hours]], Table3[[#This Row],[NA TR Hours]], Table3[[#This Row],[Med Aide/Tech Hours]])</f>
        <v>428.75622222222228</v>
      </c>
      <c r="L125" s="3">
        <f>SUM(Table3[[#This Row],[RN Hours (excl. Admin, DON)]:[RN DON Hours]])</f>
        <v>49.653111111111102</v>
      </c>
      <c r="M125" s="3">
        <v>34.413111111111107</v>
      </c>
      <c r="N125" s="3">
        <v>10.262222222222217</v>
      </c>
      <c r="O125" s="3">
        <v>4.9777777777777779</v>
      </c>
      <c r="P125" s="3">
        <f>SUM(Table3[[#This Row],[LPN Hours (excl. Admin)]:[LPN Admin Hours]])</f>
        <v>138.04622222222224</v>
      </c>
      <c r="Q125" s="3">
        <v>134.60855555555557</v>
      </c>
      <c r="R125" s="3">
        <v>3.4376666666666664</v>
      </c>
      <c r="S125" s="3">
        <f>SUM(Table3[[#This Row],[CNA Hours]], Table3[[#This Row],[NA TR Hours]], Table3[[#This Row],[Med Aide/Tech Hours]])</f>
        <v>259.73455555555557</v>
      </c>
      <c r="T125" s="3">
        <v>259.73455555555557</v>
      </c>
      <c r="U125" s="3">
        <v>0</v>
      </c>
      <c r="V125" s="3">
        <v>0</v>
      </c>
      <c r="W125" s="3">
        <f>SUM(Table3[[#This Row],[RN Hours Contract]:[Med Aide Hours Contract]])</f>
        <v>83.053333333333342</v>
      </c>
      <c r="X125" s="3">
        <v>4.1111111111111107</v>
      </c>
      <c r="Y125" s="3">
        <v>0.68888888888888888</v>
      </c>
      <c r="Z125" s="3">
        <v>0</v>
      </c>
      <c r="AA125" s="3">
        <v>14.941666666666666</v>
      </c>
      <c r="AB125" s="3">
        <v>0</v>
      </c>
      <c r="AC125" s="3">
        <v>63.311666666666667</v>
      </c>
      <c r="AD125" s="3">
        <v>0</v>
      </c>
      <c r="AE125" s="3">
        <v>0</v>
      </c>
      <c r="AF125" t="s">
        <v>123</v>
      </c>
      <c r="AG125" s="13">
        <v>4</v>
      </c>
      <c r="AQ125"/>
    </row>
    <row r="126" spans="1:43" x14ac:dyDescent="0.2">
      <c r="A126" t="s">
        <v>221</v>
      </c>
      <c r="B126" t="s">
        <v>346</v>
      </c>
      <c r="C126" t="s">
        <v>532</v>
      </c>
      <c r="D126" t="s">
        <v>627</v>
      </c>
      <c r="E126" s="3">
        <v>135.46666666666667</v>
      </c>
      <c r="F126" s="3">
        <f>Table3[[#This Row],[Total Hours Nurse Staffing]]/Table3[[#This Row],[MDS Census]]</f>
        <v>3.8710129593175853</v>
      </c>
      <c r="G126" s="3">
        <f>Table3[[#This Row],[Total Direct Care Staff Hours]]/Table3[[#This Row],[MDS Census]]</f>
        <v>3.4624573490813648</v>
      </c>
      <c r="H126" s="3">
        <f>Table3[[#This Row],[Total RN Hours (w/ Admin, DON)]]/Table3[[#This Row],[MDS Census]]</f>
        <v>0.34905921916010496</v>
      </c>
      <c r="I126" s="3">
        <f>Table3[[#This Row],[RN Hours (excl. Admin, DON)]]/Table3[[#This Row],[MDS Census]]</f>
        <v>2.6388615485564305E-2</v>
      </c>
      <c r="J126" s="3">
        <f t="shared" si="2"/>
        <v>524.39322222222222</v>
      </c>
      <c r="K126" s="3">
        <f>SUM(Table3[[#This Row],[RN Hours (excl. Admin, DON)]], Table3[[#This Row],[LPN Hours (excl. Admin)]], Table3[[#This Row],[CNA Hours]], Table3[[#This Row],[NA TR Hours]], Table3[[#This Row],[Med Aide/Tech Hours]])</f>
        <v>469.04755555555556</v>
      </c>
      <c r="L126" s="3">
        <f>SUM(Table3[[#This Row],[RN Hours (excl. Admin, DON)]:[RN DON Hours]])</f>
        <v>47.285888888888884</v>
      </c>
      <c r="M126" s="3">
        <v>3.5747777777777778</v>
      </c>
      <c r="N126" s="3">
        <v>38.366666666666667</v>
      </c>
      <c r="O126" s="3">
        <v>5.3444444444444441</v>
      </c>
      <c r="P126" s="3">
        <f>SUM(Table3[[#This Row],[LPN Hours (excl. Admin)]:[LPN Admin Hours]])</f>
        <v>139.01222222222222</v>
      </c>
      <c r="Q126" s="3">
        <v>127.37766666666667</v>
      </c>
      <c r="R126" s="3">
        <v>11.634555555555552</v>
      </c>
      <c r="S126" s="3">
        <f>SUM(Table3[[#This Row],[CNA Hours]], Table3[[#This Row],[NA TR Hours]], Table3[[#This Row],[Med Aide/Tech Hours]])</f>
        <v>338.09511111111112</v>
      </c>
      <c r="T126" s="3">
        <v>329.63622222222222</v>
      </c>
      <c r="U126" s="3">
        <v>8.4588888888888896</v>
      </c>
      <c r="V126" s="3">
        <v>0</v>
      </c>
      <c r="W126" s="3">
        <f>SUM(Table3[[#This Row],[RN Hours Contract]:[Med Aide Hours Contract]])</f>
        <v>3.8888888888888893</v>
      </c>
      <c r="X126" s="3">
        <v>3.2</v>
      </c>
      <c r="Y126" s="3">
        <v>0.32222222222222224</v>
      </c>
      <c r="Z126" s="3">
        <v>0.36666666666666664</v>
      </c>
      <c r="AA126" s="3">
        <v>0</v>
      </c>
      <c r="AB126" s="3">
        <v>0</v>
      </c>
      <c r="AC126" s="3">
        <v>0</v>
      </c>
      <c r="AD126" s="3">
        <v>0</v>
      </c>
      <c r="AE126" s="3">
        <v>0</v>
      </c>
      <c r="AF126" t="s">
        <v>124</v>
      </c>
      <c r="AG126" s="13">
        <v>4</v>
      </c>
      <c r="AQ126"/>
    </row>
    <row r="127" spans="1:43" x14ac:dyDescent="0.2">
      <c r="A127" t="s">
        <v>221</v>
      </c>
      <c r="B127" t="s">
        <v>347</v>
      </c>
      <c r="C127" t="s">
        <v>472</v>
      </c>
      <c r="D127" t="s">
        <v>593</v>
      </c>
      <c r="E127" s="3">
        <v>89.011111111111106</v>
      </c>
      <c r="F127" s="3">
        <f>Table3[[#This Row],[Total Hours Nurse Staffing]]/Table3[[#This Row],[MDS Census]]</f>
        <v>3.8473998252402946</v>
      </c>
      <c r="G127" s="3">
        <f>Table3[[#This Row],[Total Direct Care Staff Hours]]/Table3[[#This Row],[MDS Census]]</f>
        <v>3.8473998252402946</v>
      </c>
      <c r="H127" s="3">
        <f>Table3[[#This Row],[Total RN Hours (w/ Admin, DON)]]/Table3[[#This Row],[MDS Census]]</f>
        <v>0.57179128698040194</v>
      </c>
      <c r="I127" s="3">
        <f>Table3[[#This Row],[RN Hours (excl. Admin, DON)]]/Table3[[#This Row],[MDS Census]]</f>
        <v>0.57179128698040194</v>
      </c>
      <c r="J127" s="3">
        <f t="shared" si="2"/>
        <v>342.4613333333333</v>
      </c>
      <c r="K127" s="3">
        <f>SUM(Table3[[#This Row],[RN Hours (excl. Admin, DON)]], Table3[[#This Row],[LPN Hours (excl. Admin)]], Table3[[#This Row],[CNA Hours]], Table3[[#This Row],[NA TR Hours]], Table3[[#This Row],[Med Aide/Tech Hours]])</f>
        <v>342.4613333333333</v>
      </c>
      <c r="L127" s="3">
        <f>SUM(Table3[[#This Row],[RN Hours (excl. Admin, DON)]:[RN DON Hours]])</f>
        <v>50.895777777777774</v>
      </c>
      <c r="M127" s="3">
        <v>50.895777777777774</v>
      </c>
      <c r="N127" s="3">
        <v>0</v>
      </c>
      <c r="O127" s="3">
        <v>0</v>
      </c>
      <c r="P127" s="3">
        <f>SUM(Table3[[#This Row],[LPN Hours (excl. Admin)]:[LPN Admin Hours]])</f>
        <v>109.26177777777777</v>
      </c>
      <c r="Q127" s="3">
        <v>109.26177777777777</v>
      </c>
      <c r="R127" s="3">
        <v>0</v>
      </c>
      <c r="S127" s="3">
        <f>SUM(Table3[[#This Row],[CNA Hours]], Table3[[#This Row],[NA TR Hours]], Table3[[#This Row],[Med Aide/Tech Hours]])</f>
        <v>182.30377777777778</v>
      </c>
      <c r="T127" s="3">
        <v>182.30377777777778</v>
      </c>
      <c r="U127" s="3">
        <v>0</v>
      </c>
      <c r="V127" s="3">
        <v>0</v>
      </c>
      <c r="W127" s="3">
        <f>SUM(Table3[[#This Row],[RN Hours Contract]:[Med Aide Hours Contract]])</f>
        <v>0</v>
      </c>
      <c r="X127" s="3">
        <v>0</v>
      </c>
      <c r="Y127" s="3">
        <v>0</v>
      </c>
      <c r="Z127" s="3">
        <v>0</v>
      </c>
      <c r="AA127" s="3">
        <v>0</v>
      </c>
      <c r="AB127" s="3">
        <v>0</v>
      </c>
      <c r="AC127" s="3">
        <v>0</v>
      </c>
      <c r="AD127" s="3">
        <v>0</v>
      </c>
      <c r="AE127" s="3">
        <v>0</v>
      </c>
      <c r="AF127" t="s">
        <v>125</v>
      </c>
      <c r="AG127" s="13">
        <v>4</v>
      </c>
      <c r="AQ127"/>
    </row>
    <row r="128" spans="1:43" x14ac:dyDescent="0.2">
      <c r="A128" t="s">
        <v>221</v>
      </c>
      <c r="B128" t="s">
        <v>348</v>
      </c>
      <c r="C128" t="s">
        <v>533</v>
      </c>
      <c r="D128" t="s">
        <v>572</v>
      </c>
      <c r="E128" s="3">
        <v>45.655555555555559</v>
      </c>
      <c r="F128" s="3">
        <f>Table3[[#This Row],[Total Hours Nurse Staffing]]/Table3[[#This Row],[MDS Census]]</f>
        <v>4.9962034558286676</v>
      </c>
      <c r="G128" s="3">
        <f>Table3[[#This Row],[Total Direct Care Staff Hours]]/Table3[[#This Row],[MDS Census]]</f>
        <v>4.6606132879045985</v>
      </c>
      <c r="H128" s="3">
        <f>Table3[[#This Row],[Total RN Hours (w/ Admin, DON)]]/Table3[[#This Row],[MDS Census]]</f>
        <v>0.51607690435629106</v>
      </c>
      <c r="I128" s="3">
        <f>Table3[[#This Row],[RN Hours (excl. Admin, DON)]]/Table3[[#This Row],[MDS Census]]</f>
        <v>0.28089072767096618</v>
      </c>
      <c r="J128" s="3">
        <f t="shared" si="2"/>
        <v>228.10444444444443</v>
      </c>
      <c r="K128" s="3">
        <f>SUM(Table3[[#This Row],[RN Hours (excl. Admin, DON)]], Table3[[#This Row],[LPN Hours (excl. Admin)]], Table3[[#This Row],[CNA Hours]], Table3[[#This Row],[NA TR Hours]], Table3[[#This Row],[Med Aide/Tech Hours]])</f>
        <v>212.78288888888886</v>
      </c>
      <c r="L128" s="3">
        <f>SUM(Table3[[#This Row],[RN Hours (excl. Admin, DON)]:[RN DON Hours]])</f>
        <v>23.561777777777781</v>
      </c>
      <c r="M128" s="3">
        <v>12.824222222222224</v>
      </c>
      <c r="N128" s="3">
        <v>5.0486666666666684</v>
      </c>
      <c r="O128" s="3">
        <v>5.6888888888888891</v>
      </c>
      <c r="P128" s="3">
        <f>SUM(Table3[[#This Row],[LPN Hours (excl. Admin)]:[LPN Admin Hours]])</f>
        <v>77.063111111111112</v>
      </c>
      <c r="Q128" s="3">
        <v>72.479111111111109</v>
      </c>
      <c r="R128" s="3">
        <v>4.5840000000000005</v>
      </c>
      <c r="S128" s="3">
        <f>SUM(Table3[[#This Row],[CNA Hours]], Table3[[#This Row],[NA TR Hours]], Table3[[#This Row],[Med Aide/Tech Hours]])</f>
        <v>127.47955555555555</v>
      </c>
      <c r="T128" s="3">
        <v>127.47955555555555</v>
      </c>
      <c r="U128" s="3">
        <v>0</v>
      </c>
      <c r="V128" s="3">
        <v>0</v>
      </c>
      <c r="W128" s="3">
        <f>SUM(Table3[[#This Row],[RN Hours Contract]:[Med Aide Hours Contract]])</f>
        <v>12.940777777777775</v>
      </c>
      <c r="X128" s="3">
        <v>0.39166666666666666</v>
      </c>
      <c r="Y128" s="3">
        <v>0</v>
      </c>
      <c r="Z128" s="3">
        <v>0</v>
      </c>
      <c r="AA128" s="3">
        <v>0.21666666666666667</v>
      </c>
      <c r="AB128" s="3">
        <v>0</v>
      </c>
      <c r="AC128" s="3">
        <v>12.332444444444443</v>
      </c>
      <c r="AD128" s="3">
        <v>0</v>
      </c>
      <c r="AE128" s="3">
        <v>0</v>
      </c>
      <c r="AF128" t="s">
        <v>126</v>
      </c>
      <c r="AG128" s="13">
        <v>4</v>
      </c>
      <c r="AQ128"/>
    </row>
    <row r="129" spans="1:43" x14ac:dyDescent="0.2">
      <c r="A129" t="s">
        <v>221</v>
      </c>
      <c r="B129" t="s">
        <v>349</v>
      </c>
      <c r="C129" t="s">
        <v>534</v>
      </c>
      <c r="D129" t="s">
        <v>628</v>
      </c>
      <c r="E129" s="3">
        <v>117.6</v>
      </c>
      <c r="F129" s="3">
        <f>Table3[[#This Row],[Total Hours Nurse Staffing]]/Table3[[#This Row],[MDS Census]]</f>
        <v>4.5007558578987155</v>
      </c>
      <c r="G129" s="3">
        <f>Table3[[#This Row],[Total Direct Care Staff Hours]]/Table3[[#This Row],[MDS Census]]</f>
        <v>4.4554043839758126</v>
      </c>
      <c r="H129" s="3">
        <f>Table3[[#This Row],[Total RN Hours (w/ Admin, DON)]]/Table3[[#This Row],[MDS Census]]</f>
        <v>0.62771636432350719</v>
      </c>
      <c r="I129" s="3">
        <f>Table3[[#This Row],[RN Hours (excl. Admin, DON)]]/Table3[[#This Row],[MDS Census]]</f>
        <v>0.5823648904006048</v>
      </c>
      <c r="J129" s="3">
        <f t="shared" si="2"/>
        <v>529.28888888888889</v>
      </c>
      <c r="K129" s="3">
        <f>SUM(Table3[[#This Row],[RN Hours (excl. Admin, DON)]], Table3[[#This Row],[LPN Hours (excl. Admin)]], Table3[[#This Row],[CNA Hours]], Table3[[#This Row],[NA TR Hours]], Table3[[#This Row],[Med Aide/Tech Hours]])</f>
        <v>523.95555555555552</v>
      </c>
      <c r="L129" s="3">
        <f>SUM(Table3[[#This Row],[RN Hours (excl. Admin, DON)]:[RN DON Hours]])</f>
        <v>73.819444444444443</v>
      </c>
      <c r="M129" s="3">
        <v>68.486111111111114</v>
      </c>
      <c r="N129" s="3">
        <v>0</v>
      </c>
      <c r="O129" s="3">
        <v>5.333333333333333</v>
      </c>
      <c r="P129" s="3">
        <f>SUM(Table3[[#This Row],[LPN Hours (excl. Admin)]:[LPN Admin Hours]])</f>
        <v>142.87222222222223</v>
      </c>
      <c r="Q129" s="3">
        <v>142.87222222222223</v>
      </c>
      <c r="R129" s="3">
        <v>0</v>
      </c>
      <c r="S129" s="3">
        <f>SUM(Table3[[#This Row],[CNA Hours]], Table3[[#This Row],[NA TR Hours]], Table3[[#This Row],[Med Aide/Tech Hours]])</f>
        <v>312.59722222222223</v>
      </c>
      <c r="T129" s="3">
        <v>312.59722222222223</v>
      </c>
      <c r="U129" s="3">
        <v>0</v>
      </c>
      <c r="V129" s="3">
        <v>0</v>
      </c>
      <c r="W129" s="3">
        <f>SUM(Table3[[#This Row],[RN Hours Contract]:[Med Aide Hours Contract]])</f>
        <v>0</v>
      </c>
      <c r="X129" s="3">
        <v>0</v>
      </c>
      <c r="Y129" s="3">
        <v>0</v>
      </c>
      <c r="Z129" s="3">
        <v>0</v>
      </c>
      <c r="AA129" s="3">
        <v>0</v>
      </c>
      <c r="AB129" s="3">
        <v>0</v>
      </c>
      <c r="AC129" s="3">
        <v>0</v>
      </c>
      <c r="AD129" s="3">
        <v>0</v>
      </c>
      <c r="AE129" s="3">
        <v>0</v>
      </c>
      <c r="AF129" t="s">
        <v>127</v>
      </c>
      <c r="AG129" s="13">
        <v>4</v>
      </c>
      <c r="AQ129"/>
    </row>
    <row r="130" spans="1:43" x14ac:dyDescent="0.2">
      <c r="A130" t="s">
        <v>221</v>
      </c>
      <c r="B130" t="s">
        <v>350</v>
      </c>
      <c r="C130" t="s">
        <v>535</v>
      </c>
      <c r="D130" t="s">
        <v>596</v>
      </c>
      <c r="E130" s="3">
        <v>70.066666666666663</v>
      </c>
      <c r="F130" s="3">
        <f>Table3[[#This Row],[Total Hours Nurse Staffing]]/Table3[[#This Row],[MDS Census]]</f>
        <v>3.9493736124326038</v>
      </c>
      <c r="G130" s="3">
        <f>Table3[[#This Row],[Total Direct Care Staff Hours]]/Table3[[#This Row],[MDS Census]]</f>
        <v>3.6358230256898194</v>
      </c>
      <c r="H130" s="3">
        <f>Table3[[#This Row],[Total RN Hours (w/ Admin, DON)]]/Table3[[#This Row],[MDS Census]]</f>
        <v>0.42701395496352679</v>
      </c>
      <c r="I130" s="3">
        <f>Table3[[#This Row],[RN Hours (excl. Admin, DON)]]/Table3[[#This Row],[MDS Census]]</f>
        <v>0.27477798921661911</v>
      </c>
      <c r="J130" s="3">
        <f t="shared" si="2"/>
        <v>276.71944444444443</v>
      </c>
      <c r="K130" s="3">
        <f>SUM(Table3[[#This Row],[RN Hours (excl. Admin, DON)]], Table3[[#This Row],[LPN Hours (excl. Admin)]], Table3[[#This Row],[CNA Hours]], Table3[[#This Row],[NA TR Hours]], Table3[[#This Row],[Med Aide/Tech Hours]])</f>
        <v>254.75</v>
      </c>
      <c r="L130" s="3">
        <f>SUM(Table3[[#This Row],[RN Hours (excl. Admin, DON)]:[RN DON Hours]])</f>
        <v>29.919444444444441</v>
      </c>
      <c r="M130" s="3">
        <v>19.252777777777776</v>
      </c>
      <c r="N130" s="3">
        <v>5.333333333333333</v>
      </c>
      <c r="O130" s="3">
        <v>5.333333333333333</v>
      </c>
      <c r="P130" s="3">
        <f>SUM(Table3[[#This Row],[LPN Hours (excl. Admin)]:[LPN Admin Hours]])</f>
        <v>67.88611111111112</v>
      </c>
      <c r="Q130" s="3">
        <v>56.583333333333336</v>
      </c>
      <c r="R130" s="3">
        <v>11.302777777777777</v>
      </c>
      <c r="S130" s="3">
        <f>SUM(Table3[[#This Row],[CNA Hours]], Table3[[#This Row],[NA TR Hours]], Table3[[#This Row],[Med Aide/Tech Hours]])</f>
        <v>178.91388888888889</v>
      </c>
      <c r="T130" s="3">
        <v>178.91388888888889</v>
      </c>
      <c r="U130" s="3">
        <v>0</v>
      </c>
      <c r="V130" s="3">
        <v>0</v>
      </c>
      <c r="W130" s="3">
        <f>SUM(Table3[[#This Row],[RN Hours Contract]:[Med Aide Hours Contract]])</f>
        <v>0</v>
      </c>
      <c r="X130" s="3">
        <v>0</v>
      </c>
      <c r="Y130" s="3">
        <v>0</v>
      </c>
      <c r="Z130" s="3">
        <v>0</v>
      </c>
      <c r="AA130" s="3">
        <v>0</v>
      </c>
      <c r="AB130" s="3">
        <v>0</v>
      </c>
      <c r="AC130" s="3">
        <v>0</v>
      </c>
      <c r="AD130" s="3">
        <v>0</v>
      </c>
      <c r="AE130" s="3">
        <v>0</v>
      </c>
      <c r="AF130" t="s">
        <v>128</v>
      </c>
      <c r="AG130" s="13">
        <v>4</v>
      </c>
      <c r="AQ130"/>
    </row>
    <row r="131" spans="1:43" x14ac:dyDescent="0.2">
      <c r="A131" t="s">
        <v>221</v>
      </c>
      <c r="B131" t="s">
        <v>351</v>
      </c>
      <c r="C131" t="s">
        <v>536</v>
      </c>
      <c r="D131" t="s">
        <v>629</v>
      </c>
      <c r="E131" s="3">
        <v>101.14444444444445</v>
      </c>
      <c r="F131" s="3">
        <f>Table3[[#This Row],[Total Hours Nurse Staffing]]/Table3[[#This Row],[MDS Census]]</f>
        <v>4.1578325826650548</v>
      </c>
      <c r="G131" s="3">
        <f>Table3[[#This Row],[Total Direct Care Staff Hours]]/Table3[[#This Row],[MDS Census]]</f>
        <v>3.9997253652641986</v>
      </c>
      <c r="H131" s="3">
        <f>Table3[[#This Row],[Total RN Hours (w/ Admin, DON)]]/Table3[[#This Row],[MDS Census]]</f>
        <v>0.44323300010985389</v>
      </c>
      <c r="I131" s="3">
        <f>Table3[[#This Row],[RN Hours (excl. Admin, DON)]]/Table3[[#This Row],[MDS Census]]</f>
        <v>0.28512578270899702</v>
      </c>
      <c r="J131" s="3">
        <f t="shared" si="2"/>
        <v>420.54166666666663</v>
      </c>
      <c r="K131" s="3">
        <f>SUM(Table3[[#This Row],[RN Hours (excl. Admin, DON)]], Table3[[#This Row],[LPN Hours (excl. Admin)]], Table3[[#This Row],[CNA Hours]], Table3[[#This Row],[NA TR Hours]], Table3[[#This Row],[Med Aide/Tech Hours]])</f>
        <v>404.55</v>
      </c>
      <c r="L131" s="3">
        <f>SUM(Table3[[#This Row],[RN Hours (excl. Admin, DON)]:[RN DON Hours]])</f>
        <v>44.830555555555556</v>
      </c>
      <c r="M131" s="3">
        <v>28.838888888888889</v>
      </c>
      <c r="N131" s="3">
        <v>10.025</v>
      </c>
      <c r="O131" s="3">
        <v>5.9666666666666668</v>
      </c>
      <c r="P131" s="3">
        <f>SUM(Table3[[#This Row],[LPN Hours (excl. Admin)]:[LPN Admin Hours]])</f>
        <v>112.07777777777778</v>
      </c>
      <c r="Q131" s="3">
        <v>112.07777777777778</v>
      </c>
      <c r="R131" s="3">
        <v>0</v>
      </c>
      <c r="S131" s="3">
        <f>SUM(Table3[[#This Row],[CNA Hours]], Table3[[#This Row],[NA TR Hours]], Table3[[#This Row],[Med Aide/Tech Hours]])</f>
        <v>263.63333333333333</v>
      </c>
      <c r="T131" s="3">
        <v>263.63333333333333</v>
      </c>
      <c r="U131" s="3">
        <v>0</v>
      </c>
      <c r="V131" s="3">
        <v>0</v>
      </c>
      <c r="W131" s="3">
        <f>SUM(Table3[[#This Row],[RN Hours Contract]:[Med Aide Hours Contract]])</f>
        <v>0</v>
      </c>
      <c r="X131" s="3">
        <v>0</v>
      </c>
      <c r="Y131" s="3">
        <v>0</v>
      </c>
      <c r="Z131" s="3">
        <v>0</v>
      </c>
      <c r="AA131" s="3">
        <v>0</v>
      </c>
      <c r="AB131" s="3">
        <v>0</v>
      </c>
      <c r="AC131" s="3">
        <v>0</v>
      </c>
      <c r="AD131" s="3">
        <v>0</v>
      </c>
      <c r="AE131" s="3">
        <v>0</v>
      </c>
      <c r="AF131" t="s">
        <v>129</v>
      </c>
      <c r="AG131" s="13">
        <v>4</v>
      </c>
      <c r="AQ131"/>
    </row>
    <row r="132" spans="1:43" x14ac:dyDescent="0.2">
      <c r="A132" t="s">
        <v>221</v>
      </c>
      <c r="B132" t="s">
        <v>352</v>
      </c>
      <c r="C132" t="s">
        <v>531</v>
      </c>
      <c r="D132" t="s">
        <v>626</v>
      </c>
      <c r="E132" s="3">
        <v>85.111111111111114</v>
      </c>
      <c r="F132" s="3">
        <f>Table3[[#This Row],[Total Hours Nurse Staffing]]/Table3[[#This Row],[MDS Census]]</f>
        <v>4.2447454308093988</v>
      </c>
      <c r="G132" s="3">
        <f>Table3[[#This Row],[Total Direct Care Staff Hours]]/Table3[[#This Row],[MDS Census]]</f>
        <v>4.1222584856396871</v>
      </c>
      <c r="H132" s="3">
        <f>Table3[[#This Row],[Total RN Hours (w/ Admin, DON)]]/Table3[[#This Row],[MDS Census]]</f>
        <v>0.51155352480417748</v>
      </c>
      <c r="I132" s="3">
        <f>Table3[[#This Row],[RN Hours (excl. Admin, DON)]]/Table3[[#This Row],[MDS Census]]</f>
        <v>0.45515665796344645</v>
      </c>
      <c r="J132" s="3">
        <f t="shared" si="2"/>
        <v>361.27499999999998</v>
      </c>
      <c r="K132" s="3">
        <f>SUM(Table3[[#This Row],[RN Hours (excl. Admin, DON)]], Table3[[#This Row],[LPN Hours (excl. Admin)]], Table3[[#This Row],[CNA Hours]], Table3[[#This Row],[NA TR Hours]], Table3[[#This Row],[Med Aide/Tech Hours]])</f>
        <v>350.85</v>
      </c>
      <c r="L132" s="3">
        <f>SUM(Table3[[#This Row],[RN Hours (excl. Admin, DON)]:[RN DON Hours]])</f>
        <v>43.538888888888884</v>
      </c>
      <c r="M132" s="3">
        <v>38.738888888888887</v>
      </c>
      <c r="N132" s="3">
        <v>0</v>
      </c>
      <c r="O132" s="3">
        <v>4.8</v>
      </c>
      <c r="P132" s="3">
        <f>SUM(Table3[[#This Row],[LPN Hours (excl. Admin)]:[LPN Admin Hours]])</f>
        <v>110.01944444444445</v>
      </c>
      <c r="Q132" s="3">
        <v>104.39444444444445</v>
      </c>
      <c r="R132" s="3">
        <v>5.625</v>
      </c>
      <c r="S132" s="3">
        <f>SUM(Table3[[#This Row],[CNA Hours]], Table3[[#This Row],[NA TR Hours]], Table3[[#This Row],[Med Aide/Tech Hours]])</f>
        <v>207.71666666666667</v>
      </c>
      <c r="T132" s="3">
        <v>207.71666666666667</v>
      </c>
      <c r="U132" s="3">
        <v>0</v>
      </c>
      <c r="V132" s="3">
        <v>0</v>
      </c>
      <c r="W132" s="3">
        <f>SUM(Table3[[#This Row],[RN Hours Contract]:[Med Aide Hours Contract]])</f>
        <v>0</v>
      </c>
      <c r="X132" s="3">
        <v>0</v>
      </c>
      <c r="Y132" s="3">
        <v>0</v>
      </c>
      <c r="Z132" s="3">
        <v>0</v>
      </c>
      <c r="AA132" s="3">
        <v>0</v>
      </c>
      <c r="AB132" s="3">
        <v>0</v>
      </c>
      <c r="AC132" s="3">
        <v>0</v>
      </c>
      <c r="AD132" s="3">
        <v>0</v>
      </c>
      <c r="AE132" s="3">
        <v>0</v>
      </c>
      <c r="AF132" t="s">
        <v>130</v>
      </c>
      <c r="AG132" s="13">
        <v>4</v>
      </c>
      <c r="AQ132"/>
    </row>
    <row r="133" spans="1:43" x14ac:dyDescent="0.2">
      <c r="A133" t="s">
        <v>221</v>
      </c>
      <c r="B133" t="s">
        <v>353</v>
      </c>
      <c r="C133" t="s">
        <v>445</v>
      </c>
      <c r="D133" t="s">
        <v>572</v>
      </c>
      <c r="E133" s="3">
        <v>116.58888888888889</v>
      </c>
      <c r="F133" s="3">
        <f>Table3[[#This Row],[Total Hours Nurse Staffing]]/Table3[[#This Row],[MDS Census]]</f>
        <v>2.8780310683312682</v>
      </c>
      <c r="G133" s="3">
        <f>Table3[[#This Row],[Total Direct Care Staff Hours]]/Table3[[#This Row],[MDS Census]]</f>
        <v>2.7026779757933861</v>
      </c>
      <c r="H133" s="3">
        <f>Table3[[#This Row],[Total RN Hours (w/ Admin, DON)]]/Table3[[#This Row],[MDS Census]]</f>
        <v>0.41507576479557801</v>
      </c>
      <c r="I133" s="3">
        <f>Table3[[#This Row],[RN Hours (excl. Admin, DON)]]/Table3[[#This Row],[MDS Census]]</f>
        <v>0.36933098255980173</v>
      </c>
      <c r="J133" s="3">
        <f t="shared" si="2"/>
        <v>335.54644444444443</v>
      </c>
      <c r="K133" s="3">
        <f>SUM(Table3[[#This Row],[RN Hours (excl. Admin, DON)]], Table3[[#This Row],[LPN Hours (excl. Admin)]], Table3[[#This Row],[CNA Hours]], Table3[[#This Row],[NA TR Hours]], Table3[[#This Row],[Med Aide/Tech Hours]])</f>
        <v>315.10222222222222</v>
      </c>
      <c r="L133" s="3">
        <f>SUM(Table3[[#This Row],[RN Hours (excl. Admin, DON)]:[RN DON Hours]])</f>
        <v>48.393222222222221</v>
      </c>
      <c r="M133" s="3">
        <v>43.059888888888885</v>
      </c>
      <c r="N133" s="3">
        <v>0</v>
      </c>
      <c r="O133" s="3">
        <v>5.333333333333333</v>
      </c>
      <c r="P133" s="3">
        <f>SUM(Table3[[#This Row],[LPN Hours (excl. Admin)]:[LPN Admin Hours]])</f>
        <v>101.51744444444445</v>
      </c>
      <c r="Q133" s="3">
        <v>86.406555555555556</v>
      </c>
      <c r="R133" s="3">
        <v>15.110888888888892</v>
      </c>
      <c r="S133" s="3">
        <f>SUM(Table3[[#This Row],[CNA Hours]], Table3[[#This Row],[NA TR Hours]], Table3[[#This Row],[Med Aide/Tech Hours]])</f>
        <v>185.63577777777778</v>
      </c>
      <c r="T133" s="3">
        <v>156.33333333333334</v>
      </c>
      <c r="U133" s="3">
        <v>29.302444444444436</v>
      </c>
      <c r="V133" s="3">
        <v>0</v>
      </c>
      <c r="W133" s="3">
        <f>SUM(Table3[[#This Row],[RN Hours Contract]:[Med Aide Hours Contract]])</f>
        <v>0</v>
      </c>
      <c r="X133" s="3">
        <v>0</v>
      </c>
      <c r="Y133" s="3">
        <v>0</v>
      </c>
      <c r="Z133" s="3">
        <v>0</v>
      </c>
      <c r="AA133" s="3">
        <v>0</v>
      </c>
      <c r="AB133" s="3">
        <v>0</v>
      </c>
      <c r="AC133" s="3">
        <v>0</v>
      </c>
      <c r="AD133" s="3">
        <v>0</v>
      </c>
      <c r="AE133" s="3">
        <v>0</v>
      </c>
      <c r="AF133" t="s">
        <v>131</v>
      </c>
      <c r="AG133" s="13">
        <v>4</v>
      </c>
      <c r="AQ133"/>
    </row>
    <row r="134" spans="1:43" x14ac:dyDescent="0.2">
      <c r="A134" t="s">
        <v>221</v>
      </c>
      <c r="B134" t="s">
        <v>354</v>
      </c>
      <c r="C134" t="s">
        <v>537</v>
      </c>
      <c r="D134" t="s">
        <v>620</v>
      </c>
      <c r="E134" s="3">
        <v>60.522222222222226</v>
      </c>
      <c r="F134" s="3">
        <f>Table3[[#This Row],[Total Hours Nurse Staffing]]/Table3[[#This Row],[MDS Census]]</f>
        <v>4.0263447769414356</v>
      </c>
      <c r="G134" s="3">
        <f>Table3[[#This Row],[Total Direct Care Staff Hours]]/Table3[[#This Row],[MDS Census]]</f>
        <v>3.6279144483201762</v>
      </c>
      <c r="H134" s="3">
        <f>Table3[[#This Row],[Total RN Hours (w/ Admin, DON)]]/Table3[[#This Row],[MDS Census]]</f>
        <v>0.54644758582706077</v>
      </c>
      <c r="I134" s="3">
        <f>Table3[[#This Row],[RN Hours (excl. Admin, DON)]]/Table3[[#This Row],[MDS Census]]</f>
        <v>0.26767027721681658</v>
      </c>
      <c r="J134" s="3">
        <f t="shared" si="2"/>
        <v>243.68333333333334</v>
      </c>
      <c r="K134" s="3">
        <f>SUM(Table3[[#This Row],[RN Hours (excl. Admin, DON)]], Table3[[#This Row],[LPN Hours (excl. Admin)]], Table3[[#This Row],[CNA Hours]], Table3[[#This Row],[NA TR Hours]], Table3[[#This Row],[Med Aide/Tech Hours]])</f>
        <v>219.56944444444446</v>
      </c>
      <c r="L134" s="3">
        <f>SUM(Table3[[#This Row],[RN Hours (excl. Admin, DON)]:[RN DON Hours]])</f>
        <v>33.072222222222223</v>
      </c>
      <c r="M134" s="3">
        <v>16.2</v>
      </c>
      <c r="N134" s="3">
        <v>11.983333333333333</v>
      </c>
      <c r="O134" s="3">
        <v>4.8888888888888893</v>
      </c>
      <c r="P134" s="3">
        <f>SUM(Table3[[#This Row],[LPN Hours (excl. Admin)]:[LPN Admin Hours]])</f>
        <v>78.533333333333331</v>
      </c>
      <c r="Q134" s="3">
        <v>71.291666666666671</v>
      </c>
      <c r="R134" s="3">
        <v>7.2416666666666663</v>
      </c>
      <c r="S134" s="3">
        <f>SUM(Table3[[#This Row],[CNA Hours]], Table3[[#This Row],[NA TR Hours]], Table3[[#This Row],[Med Aide/Tech Hours]])</f>
        <v>132.07777777777778</v>
      </c>
      <c r="T134" s="3">
        <v>130.58611111111111</v>
      </c>
      <c r="U134" s="3">
        <v>1.4916666666666667</v>
      </c>
      <c r="V134" s="3">
        <v>0</v>
      </c>
      <c r="W134" s="3">
        <f>SUM(Table3[[#This Row],[RN Hours Contract]:[Med Aide Hours Contract]])</f>
        <v>3.5388888888888888</v>
      </c>
      <c r="X134" s="3">
        <v>0</v>
      </c>
      <c r="Y134" s="3">
        <v>0</v>
      </c>
      <c r="Z134" s="3">
        <v>0</v>
      </c>
      <c r="AA134" s="3">
        <v>2.6722222222222221</v>
      </c>
      <c r="AB134" s="3">
        <v>0</v>
      </c>
      <c r="AC134" s="3">
        <v>0.8666666666666667</v>
      </c>
      <c r="AD134" s="3">
        <v>0</v>
      </c>
      <c r="AE134" s="3">
        <v>0</v>
      </c>
      <c r="AF134" t="s">
        <v>132</v>
      </c>
      <c r="AG134" s="13">
        <v>4</v>
      </c>
      <c r="AQ134"/>
    </row>
    <row r="135" spans="1:43" x14ac:dyDescent="0.2">
      <c r="A135" t="s">
        <v>221</v>
      </c>
      <c r="B135" t="s">
        <v>355</v>
      </c>
      <c r="C135" t="s">
        <v>519</v>
      </c>
      <c r="D135" t="s">
        <v>614</v>
      </c>
      <c r="E135" s="3">
        <v>133.03333333333333</v>
      </c>
      <c r="F135" s="3">
        <f>Table3[[#This Row],[Total Hours Nurse Staffing]]/Table3[[#This Row],[MDS Census]]</f>
        <v>4.2004927754113419</v>
      </c>
      <c r="G135" s="3">
        <f>Table3[[#This Row],[Total Direct Care Staff Hours]]/Table3[[#This Row],[MDS Census]]</f>
        <v>3.9982669339346861</v>
      </c>
      <c r="H135" s="3">
        <f>Table3[[#This Row],[Total RN Hours (w/ Admin, DON)]]/Table3[[#This Row],[MDS Census]]</f>
        <v>0.80468554247055868</v>
      </c>
      <c r="I135" s="3">
        <f>Table3[[#This Row],[RN Hours (excl. Admin, DON)]]/Table3[[#This Row],[MDS Census]]</f>
        <v>0.67954982042929923</v>
      </c>
      <c r="J135" s="3">
        <f t="shared" si="2"/>
        <v>558.80555555555554</v>
      </c>
      <c r="K135" s="3">
        <f>SUM(Table3[[#This Row],[RN Hours (excl. Admin, DON)]], Table3[[#This Row],[LPN Hours (excl. Admin)]], Table3[[#This Row],[CNA Hours]], Table3[[#This Row],[NA TR Hours]], Table3[[#This Row],[Med Aide/Tech Hours]])</f>
        <v>531.90277777777771</v>
      </c>
      <c r="L135" s="3">
        <f>SUM(Table3[[#This Row],[RN Hours (excl. Admin, DON)]:[RN DON Hours]])</f>
        <v>107.04999999999998</v>
      </c>
      <c r="M135" s="3">
        <v>90.402777777777771</v>
      </c>
      <c r="N135" s="3">
        <v>10.958333333333334</v>
      </c>
      <c r="O135" s="3">
        <v>5.6888888888888891</v>
      </c>
      <c r="P135" s="3">
        <f>SUM(Table3[[#This Row],[LPN Hours (excl. Admin)]:[LPN Admin Hours]])</f>
        <v>83.108333333333334</v>
      </c>
      <c r="Q135" s="3">
        <v>72.852777777777774</v>
      </c>
      <c r="R135" s="3">
        <v>10.255555555555556</v>
      </c>
      <c r="S135" s="3">
        <f>SUM(Table3[[#This Row],[CNA Hours]], Table3[[#This Row],[NA TR Hours]], Table3[[#This Row],[Med Aide/Tech Hours]])</f>
        <v>368.64722222222224</v>
      </c>
      <c r="T135" s="3">
        <v>356.47222222222223</v>
      </c>
      <c r="U135" s="3">
        <v>12.175000000000001</v>
      </c>
      <c r="V135" s="3">
        <v>0</v>
      </c>
      <c r="W135" s="3">
        <f>SUM(Table3[[#This Row],[RN Hours Contract]:[Med Aide Hours Contract]])</f>
        <v>0</v>
      </c>
      <c r="X135" s="3">
        <v>0</v>
      </c>
      <c r="Y135" s="3">
        <v>0</v>
      </c>
      <c r="Z135" s="3">
        <v>0</v>
      </c>
      <c r="AA135" s="3">
        <v>0</v>
      </c>
      <c r="AB135" s="3">
        <v>0</v>
      </c>
      <c r="AC135" s="3">
        <v>0</v>
      </c>
      <c r="AD135" s="3">
        <v>0</v>
      </c>
      <c r="AE135" s="3">
        <v>0</v>
      </c>
      <c r="AF135" t="s">
        <v>133</v>
      </c>
      <c r="AG135" s="13">
        <v>4</v>
      </c>
      <c r="AQ135"/>
    </row>
    <row r="136" spans="1:43" x14ac:dyDescent="0.2">
      <c r="A136" t="s">
        <v>221</v>
      </c>
      <c r="B136" t="s">
        <v>356</v>
      </c>
      <c r="C136" t="s">
        <v>538</v>
      </c>
      <c r="D136" t="s">
        <v>578</v>
      </c>
      <c r="E136" s="3">
        <v>58.7</v>
      </c>
      <c r="F136" s="3">
        <f>Table3[[#This Row],[Total Hours Nurse Staffing]]/Table3[[#This Row],[MDS Census]]</f>
        <v>2.8270868824531514</v>
      </c>
      <c r="G136" s="3">
        <f>Table3[[#This Row],[Total Direct Care Staff Hours]]/Table3[[#This Row],[MDS Census]]</f>
        <v>2.5537573348476243</v>
      </c>
      <c r="H136" s="3">
        <f>Table3[[#This Row],[Total RN Hours (w/ Admin, DON)]]/Table3[[#This Row],[MDS Census]]</f>
        <v>0.54855195911413968</v>
      </c>
      <c r="I136" s="3">
        <f>Table3[[#This Row],[RN Hours (excl. Admin, DON)]]/Table3[[#This Row],[MDS Census]]</f>
        <v>0.28908763959871286</v>
      </c>
      <c r="J136" s="3">
        <f t="shared" si="2"/>
        <v>165.95</v>
      </c>
      <c r="K136" s="3">
        <f>SUM(Table3[[#This Row],[RN Hours (excl. Admin, DON)]], Table3[[#This Row],[LPN Hours (excl. Admin)]], Table3[[#This Row],[CNA Hours]], Table3[[#This Row],[NA TR Hours]], Table3[[#This Row],[Med Aide/Tech Hours]])</f>
        <v>149.90555555555557</v>
      </c>
      <c r="L136" s="3">
        <f>SUM(Table3[[#This Row],[RN Hours (excl. Admin, DON)]:[RN DON Hours]])</f>
        <v>32.200000000000003</v>
      </c>
      <c r="M136" s="3">
        <v>16.969444444444445</v>
      </c>
      <c r="N136" s="3">
        <v>7.4972222222222218</v>
      </c>
      <c r="O136" s="3">
        <v>7.7333333333333334</v>
      </c>
      <c r="P136" s="3">
        <f>SUM(Table3[[#This Row],[LPN Hours (excl. Admin)]:[LPN Admin Hours]])</f>
        <v>46.730555555555554</v>
      </c>
      <c r="Q136" s="3">
        <v>45.916666666666664</v>
      </c>
      <c r="R136" s="3">
        <v>0.81388888888888888</v>
      </c>
      <c r="S136" s="3">
        <f>SUM(Table3[[#This Row],[CNA Hours]], Table3[[#This Row],[NA TR Hours]], Table3[[#This Row],[Med Aide/Tech Hours]])</f>
        <v>87.019444444444446</v>
      </c>
      <c r="T136" s="3">
        <v>80.397222222222226</v>
      </c>
      <c r="U136" s="3">
        <v>6.6222222222222218</v>
      </c>
      <c r="V136" s="3">
        <v>0</v>
      </c>
      <c r="W136" s="3">
        <f>SUM(Table3[[#This Row],[RN Hours Contract]:[Med Aide Hours Contract]])</f>
        <v>0</v>
      </c>
      <c r="X136" s="3">
        <v>0</v>
      </c>
      <c r="Y136" s="3">
        <v>0</v>
      </c>
      <c r="Z136" s="3">
        <v>0</v>
      </c>
      <c r="AA136" s="3">
        <v>0</v>
      </c>
      <c r="AB136" s="3">
        <v>0</v>
      </c>
      <c r="AC136" s="3">
        <v>0</v>
      </c>
      <c r="AD136" s="3">
        <v>0</v>
      </c>
      <c r="AE136" s="3">
        <v>0</v>
      </c>
      <c r="AF136" t="s">
        <v>134</v>
      </c>
      <c r="AG136" s="13">
        <v>4</v>
      </c>
      <c r="AQ136"/>
    </row>
    <row r="137" spans="1:43" x14ac:dyDescent="0.2">
      <c r="A137" t="s">
        <v>221</v>
      </c>
      <c r="B137" t="s">
        <v>357</v>
      </c>
      <c r="C137" t="s">
        <v>513</v>
      </c>
      <c r="D137" t="s">
        <v>594</v>
      </c>
      <c r="E137" s="3">
        <v>84.166666666666671</v>
      </c>
      <c r="F137" s="3">
        <f>Table3[[#This Row],[Total Hours Nurse Staffing]]/Table3[[#This Row],[MDS Census]]</f>
        <v>2.921475907590759</v>
      </c>
      <c r="G137" s="3">
        <f>Table3[[#This Row],[Total Direct Care Staff Hours]]/Table3[[#This Row],[MDS Census]]</f>
        <v>2.4570811881188117</v>
      </c>
      <c r="H137" s="3">
        <f>Table3[[#This Row],[Total RN Hours (w/ Admin, DON)]]/Table3[[#This Row],[MDS Census]]</f>
        <v>0.57055709570957103</v>
      </c>
      <c r="I137" s="3">
        <f>Table3[[#This Row],[RN Hours (excl. Admin, DON)]]/Table3[[#This Row],[MDS Census]]</f>
        <v>0.19117887788778878</v>
      </c>
      <c r="J137" s="3">
        <f t="shared" si="2"/>
        <v>245.8908888888889</v>
      </c>
      <c r="K137" s="3">
        <f>SUM(Table3[[#This Row],[RN Hours (excl. Admin, DON)]], Table3[[#This Row],[LPN Hours (excl. Admin)]], Table3[[#This Row],[CNA Hours]], Table3[[#This Row],[NA TR Hours]], Table3[[#This Row],[Med Aide/Tech Hours]])</f>
        <v>206.80433333333335</v>
      </c>
      <c r="L137" s="3">
        <f>SUM(Table3[[#This Row],[RN Hours (excl. Admin, DON)]:[RN DON Hours]])</f>
        <v>48.021888888888896</v>
      </c>
      <c r="M137" s="3">
        <v>16.090888888888891</v>
      </c>
      <c r="N137" s="3">
        <v>26.331000000000003</v>
      </c>
      <c r="O137" s="3">
        <v>5.6</v>
      </c>
      <c r="P137" s="3">
        <f>SUM(Table3[[#This Row],[LPN Hours (excl. Admin)]:[LPN Admin Hours]])</f>
        <v>82.539000000000001</v>
      </c>
      <c r="Q137" s="3">
        <v>75.38344444444445</v>
      </c>
      <c r="R137" s="3">
        <v>7.1555555555555559</v>
      </c>
      <c r="S137" s="3">
        <f>SUM(Table3[[#This Row],[CNA Hours]], Table3[[#This Row],[NA TR Hours]], Table3[[#This Row],[Med Aide/Tech Hours]])</f>
        <v>115.33000000000001</v>
      </c>
      <c r="T137" s="3">
        <v>87.39544444444445</v>
      </c>
      <c r="U137" s="3">
        <v>27.934555555555558</v>
      </c>
      <c r="V137" s="3">
        <v>0</v>
      </c>
      <c r="W137" s="3">
        <f>SUM(Table3[[#This Row],[RN Hours Contract]:[Med Aide Hours Contract]])</f>
        <v>0.45555555555555555</v>
      </c>
      <c r="X137" s="3">
        <v>0</v>
      </c>
      <c r="Y137" s="3">
        <v>0.45555555555555555</v>
      </c>
      <c r="Z137" s="3">
        <v>0</v>
      </c>
      <c r="AA137" s="3">
        <v>0</v>
      </c>
      <c r="AB137" s="3">
        <v>0</v>
      </c>
      <c r="AC137" s="3">
        <v>0</v>
      </c>
      <c r="AD137" s="3">
        <v>0</v>
      </c>
      <c r="AE137" s="3">
        <v>0</v>
      </c>
      <c r="AF137" t="s">
        <v>135</v>
      </c>
      <c r="AG137" s="13">
        <v>4</v>
      </c>
      <c r="AQ137"/>
    </row>
    <row r="138" spans="1:43" x14ac:dyDescent="0.2">
      <c r="A138" t="s">
        <v>221</v>
      </c>
      <c r="B138" t="s">
        <v>358</v>
      </c>
      <c r="C138" t="s">
        <v>539</v>
      </c>
      <c r="D138" t="s">
        <v>586</v>
      </c>
      <c r="E138" s="3">
        <v>99.8</v>
      </c>
      <c r="F138" s="3">
        <f>Table3[[#This Row],[Total Hours Nurse Staffing]]/Table3[[#This Row],[MDS Census]]</f>
        <v>4.1225228234246272</v>
      </c>
      <c r="G138" s="3">
        <f>Table3[[#This Row],[Total Direct Care Staff Hours]]/Table3[[#This Row],[MDS Census]]</f>
        <v>3.6997439323090626</v>
      </c>
      <c r="H138" s="3">
        <f>Table3[[#This Row],[Total RN Hours (w/ Admin, DON)]]/Table3[[#This Row],[MDS Census]]</f>
        <v>0.72738810955243827</v>
      </c>
      <c r="I138" s="3">
        <f>Table3[[#This Row],[RN Hours (excl. Admin, DON)]]/Table3[[#This Row],[MDS Census]]</f>
        <v>0.47080828323313301</v>
      </c>
      <c r="J138" s="3">
        <f t="shared" si="2"/>
        <v>411.42777777777775</v>
      </c>
      <c r="K138" s="3">
        <f>SUM(Table3[[#This Row],[RN Hours (excl. Admin, DON)]], Table3[[#This Row],[LPN Hours (excl. Admin)]], Table3[[#This Row],[CNA Hours]], Table3[[#This Row],[NA TR Hours]], Table3[[#This Row],[Med Aide/Tech Hours]])</f>
        <v>369.23444444444442</v>
      </c>
      <c r="L138" s="3">
        <f>SUM(Table3[[#This Row],[RN Hours (excl. Admin, DON)]:[RN DON Hours]])</f>
        <v>72.593333333333334</v>
      </c>
      <c r="M138" s="3">
        <v>46.986666666666672</v>
      </c>
      <c r="N138" s="3">
        <v>20.158888888888892</v>
      </c>
      <c r="O138" s="3">
        <v>5.4477777777777776</v>
      </c>
      <c r="P138" s="3">
        <f>SUM(Table3[[#This Row],[LPN Hours (excl. Admin)]:[LPN Admin Hours]])</f>
        <v>69.854000000000013</v>
      </c>
      <c r="Q138" s="3">
        <v>53.26733333333334</v>
      </c>
      <c r="R138" s="3">
        <v>16.58666666666667</v>
      </c>
      <c r="S138" s="3">
        <f>SUM(Table3[[#This Row],[CNA Hours]], Table3[[#This Row],[NA TR Hours]], Table3[[#This Row],[Med Aide/Tech Hours]])</f>
        <v>268.9804444444444</v>
      </c>
      <c r="T138" s="3">
        <v>215.88544444444443</v>
      </c>
      <c r="U138" s="3">
        <v>53.094999999999985</v>
      </c>
      <c r="V138" s="3">
        <v>0</v>
      </c>
      <c r="W138" s="3">
        <f>SUM(Table3[[#This Row],[RN Hours Contract]:[Med Aide Hours Contract]])</f>
        <v>0</v>
      </c>
      <c r="X138" s="3">
        <v>0</v>
      </c>
      <c r="Y138" s="3">
        <v>0</v>
      </c>
      <c r="Z138" s="3">
        <v>0</v>
      </c>
      <c r="AA138" s="3">
        <v>0</v>
      </c>
      <c r="AB138" s="3">
        <v>0</v>
      </c>
      <c r="AC138" s="3">
        <v>0</v>
      </c>
      <c r="AD138" s="3">
        <v>0</v>
      </c>
      <c r="AE138" s="3">
        <v>0</v>
      </c>
      <c r="AF138" t="s">
        <v>136</v>
      </c>
      <c r="AG138" s="13">
        <v>4</v>
      </c>
      <c r="AQ138"/>
    </row>
    <row r="139" spans="1:43" x14ac:dyDescent="0.2">
      <c r="A139" t="s">
        <v>221</v>
      </c>
      <c r="B139" t="s">
        <v>359</v>
      </c>
      <c r="C139" t="s">
        <v>540</v>
      </c>
      <c r="D139" t="s">
        <v>630</v>
      </c>
      <c r="E139" s="3">
        <v>84.888888888888886</v>
      </c>
      <c r="F139" s="3">
        <f>Table3[[#This Row],[Total Hours Nurse Staffing]]/Table3[[#This Row],[MDS Census]]</f>
        <v>4.441007853403141</v>
      </c>
      <c r="G139" s="3">
        <f>Table3[[#This Row],[Total Direct Care Staff Hours]]/Table3[[#This Row],[MDS Census]]</f>
        <v>4.1077421465968591</v>
      </c>
      <c r="H139" s="3">
        <f>Table3[[#This Row],[Total RN Hours (w/ Admin, DON)]]/Table3[[#This Row],[MDS Census]]</f>
        <v>0.76532591623036639</v>
      </c>
      <c r="I139" s="3">
        <f>Table3[[#This Row],[RN Hours (excl. Admin, DON)]]/Table3[[#This Row],[MDS Census]]</f>
        <v>0.53649738219895293</v>
      </c>
      <c r="J139" s="3">
        <f t="shared" si="2"/>
        <v>376.99222222222221</v>
      </c>
      <c r="K139" s="3">
        <f>SUM(Table3[[#This Row],[RN Hours (excl. Admin, DON)]], Table3[[#This Row],[LPN Hours (excl. Admin)]], Table3[[#This Row],[CNA Hours]], Table3[[#This Row],[NA TR Hours]], Table3[[#This Row],[Med Aide/Tech Hours]])</f>
        <v>348.70166666666671</v>
      </c>
      <c r="L139" s="3">
        <f>SUM(Table3[[#This Row],[RN Hours (excl. Admin, DON)]:[RN DON Hours]])</f>
        <v>64.967666666666659</v>
      </c>
      <c r="M139" s="3">
        <v>45.542666666666669</v>
      </c>
      <c r="N139" s="3">
        <v>14.269444444444439</v>
      </c>
      <c r="O139" s="3">
        <v>5.1555555555555559</v>
      </c>
      <c r="P139" s="3">
        <f>SUM(Table3[[#This Row],[LPN Hours (excl. Admin)]:[LPN Admin Hours]])</f>
        <v>76.241</v>
      </c>
      <c r="Q139" s="3">
        <v>67.37544444444444</v>
      </c>
      <c r="R139" s="3">
        <v>8.8655555555555559</v>
      </c>
      <c r="S139" s="3">
        <f>SUM(Table3[[#This Row],[CNA Hours]], Table3[[#This Row],[NA TR Hours]], Table3[[#This Row],[Med Aide/Tech Hours]])</f>
        <v>235.78355555555555</v>
      </c>
      <c r="T139" s="3">
        <v>220.53200000000001</v>
      </c>
      <c r="U139" s="3">
        <v>15.251555555555553</v>
      </c>
      <c r="V139" s="3">
        <v>0</v>
      </c>
      <c r="W139" s="3">
        <f>SUM(Table3[[#This Row],[RN Hours Contract]:[Med Aide Hours Contract]])</f>
        <v>0</v>
      </c>
      <c r="X139" s="3">
        <v>0</v>
      </c>
      <c r="Y139" s="3">
        <v>0</v>
      </c>
      <c r="Z139" s="3">
        <v>0</v>
      </c>
      <c r="AA139" s="3">
        <v>0</v>
      </c>
      <c r="AB139" s="3">
        <v>0</v>
      </c>
      <c r="AC139" s="3">
        <v>0</v>
      </c>
      <c r="AD139" s="3">
        <v>0</v>
      </c>
      <c r="AE139" s="3">
        <v>0</v>
      </c>
      <c r="AF139" t="s">
        <v>137</v>
      </c>
      <c r="AG139" s="13">
        <v>4</v>
      </c>
      <c r="AQ139"/>
    </row>
    <row r="140" spans="1:43" x14ac:dyDescent="0.2">
      <c r="A140" t="s">
        <v>221</v>
      </c>
      <c r="B140" t="s">
        <v>360</v>
      </c>
      <c r="C140" t="s">
        <v>456</v>
      </c>
      <c r="D140" t="s">
        <v>581</v>
      </c>
      <c r="E140" s="3">
        <v>79.844444444444449</v>
      </c>
      <c r="F140" s="3">
        <f>Table3[[#This Row],[Total Hours Nurse Staffing]]/Table3[[#This Row],[MDS Census]]</f>
        <v>2.8973183968828278</v>
      </c>
      <c r="G140" s="3">
        <f>Table3[[#This Row],[Total Direct Care Staff Hours]]/Table3[[#This Row],[MDS Census]]</f>
        <v>2.8294433620929582</v>
      </c>
      <c r="H140" s="3">
        <f>Table3[[#This Row],[Total RN Hours (w/ Admin, DON)]]/Table3[[#This Row],[MDS Census]]</f>
        <v>0.43446284441970501</v>
      </c>
      <c r="I140" s="3">
        <f>Table3[[#This Row],[RN Hours (excl. Admin, DON)]]/Table3[[#This Row],[MDS Census]]</f>
        <v>0.36658780962983584</v>
      </c>
      <c r="J140" s="3">
        <f t="shared" si="2"/>
        <v>231.33477777777779</v>
      </c>
      <c r="K140" s="3">
        <f>SUM(Table3[[#This Row],[RN Hours (excl. Admin, DON)]], Table3[[#This Row],[LPN Hours (excl. Admin)]], Table3[[#This Row],[CNA Hours]], Table3[[#This Row],[NA TR Hours]], Table3[[#This Row],[Med Aide/Tech Hours]])</f>
        <v>225.91533333333334</v>
      </c>
      <c r="L140" s="3">
        <f>SUM(Table3[[#This Row],[RN Hours (excl. Admin, DON)]:[RN DON Hours]])</f>
        <v>34.689444444444447</v>
      </c>
      <c r="M140" s="3">
        <v>29.270000000000003</v>
      </c>
      <c r="N140" s="3">
        <v>0</v>
      </c>
      <c r="O140" s="3">
        <v>5.4194444444444443</v>
      </c>
      <c r="P140" s="3">
        <f>SUM(Table3[[#This Row],[LPN Hours (excl. Admin)]:[LPN Admin Hours]])</f>
        <v>56.50277777777778</v>
      </c>
      <c r="Q140" s="3">
        <v>56.50277777777778</v>
      </c>
      <c r="R140" s="3">
        <v>0</v>
      </c>
      <c r="S140" s="3">
        <f>SUM(Table3[[#This Row],[CNA Hours]], Table3[[#This Row],[NA TR Hours]], Table3[[#This Row],[Med Aide/Tech Hours]])</f>
        <v>140.14255555555556</v>
      </c>
      <c r="T140" s="3">
        <v>140.14255555555556</v>
      </c>
      <c r="U140" s="3">
        <v>0</v>
      </c>
      <c r="V140" s="3">
        <v>0</v>
      </c>
      <c r="W140" s="3">
        <f>SUM(Table3[[#This Row],[RN Hours Contract]:[Med Aide Hours Contract]])</f>
        <v>8.3333333333333329E-2</v>
      </c>
      <c r="X140" s="3">
        <v>0</v>
      </c>
      <c r="Y140" s="3">
        <v>0</v>
      </c>
      <c r="Z140" s="3">
        <v>0</v>
      </c>
      <c r="AA140" s="3">
        <v>8.3333333333333329E-2</v>
      </c>
      <c r="AB140" s="3">
        <v>0</v>
      </c>
      <c r="AC140" s="3">
        <v>0</v>
      </c>
      <c r="AD140" s="3">
        <v>0</v>
      </c>
      <c r="AE140" s="3">
        <v>0</v>
      </c>
      <c r="AF140" t="s">
        <v>138</v>
      </c>
      <c r="AG140" s="13">
        <v>4</v>
      </c>
      <c r="AQ140"/>
    </row>
    <row r="141" spans="1:43" x14ac:dyDescent="0.2">
      <c r="A141" t="s">
        <v>221</v>
      </c>
      <c r="B141" t="s">
        <v>361</v>
      </c>
      <c r="C141" t="s">
        <v>445</v>
      </c>
      <c r="D141" t="s">
        <v>572</v>
      </c>
      <c r="E141" s="3">
        <v>57.866666666666667</v>
      </c>
      <c r="F141" s="3">
        <f>Table3[[#This Row],[Total Hours Nurse Staffing]]/Table3[[#This Row],[MDS Census]]</f>
        <v>3.0822350230414748</v>
      </c>
      <c r="G141" s="3">
        <f>Table3[[#This Row],[Total Direct Care Staff Hours]]/Table3[[#This Row],[MDS Census]]</f>
        <v>2.9823886328725036</v>
      </c>
      <c r="H141" s="3">
        <f>Table3[[#This Row],[Total RN Hours (w/ Admin, DON)]]/Table3[[#This Row],[MDS Census]]</f>
        <v>0.2928667434715822</v>
      </c>
      <c r="I141" s="3">
        <f>Table3[[#This Row],[RN Hours (excl. Admin, DON)]]/Table3[[#This Row],[MDS Census]]</f>
        <v>0.19302035330261136</v>
      </c>
      <c r="J141" s="3">
        <f t="shared" si="2"/>
        <v>178.35866666666666</v>
      </c>
      <c r="K141" s="3">
        <f>SUM(Table3[[#This Row],[RN Hours (excl. Admin, DON)]], Table3[[#This Row],[LPN Hours (excl. Admin)]], Table3[[#This Row],[CNA Hours]], Table3[[#This Row],[NA TR Hours]], Table3[[#This Row],[Med Aide/Tech Hours]])</f>
        <v>172.58088888888886</v>
      </c>
      <c r="L141" s="3">
        <f>SUM(Table3[[#This Row],[RN Hours (excl. Admin, DON)]:[RN DON Hours]])</f>
        <v>16.947222222222223</v>
      </c>
      <c r="M141" s="3">
        <v>11.169444444444444</v>
      </c>
      <c r="N141" s="3">
        <v>0</v>
      </c>
      <c r="O141" s="3">
        <v>5.7777777777777777</v>
      </c>
      <c r="P141" s="3">
        <f>SUM(Table3[[#This Row],[LPN Hours (excl. Admin)]:[LPN Admin Hours]])</f>
        <v>59.966999999999999</v>
      </c>
      <c r="Q141" s="3">
        <v>59.966999999999999</v>
      </c>
      <c r="R141" s="3">
        <v>0</v>
      </c>
      <c r="S141" s="3">
        <f>SUM(Table3[[#This Row],[CNA Hours]], Table3[[#This Row],[NA TR Hours]], Table3[[#This Row],[Med Aide/Tech Hours]])</f>
        <v>101.44444444444444</v>
      </c>
      <c r="T141" s="3">
        <v>101.44444444444444</v>
      </c>
      <c r="U141" s="3">
        <v>0</v>
      </c>
      <c r="V141" s="3">
        <v>0</v>
      </c>
      <c r="W141" s="3">
        <f>SUM(Table3[[#This Row],[RN Hours Contract]:[Med Aide Hours Contract]])</f>
        <v>1.2444444444444445</v>
      </c>
      <c r="X141" s="3">
        <v>1.2444444444444445</v>
      </c>
      <c r="Y141" s="3">
        <v>0</v>
      </c>
      <c r="Z141" s="3">
        <v>0</v>
      </c>
      <c r="AA141" s="3">
        <v>0</v>
      </c>
      <c r="AB141" s="3">
        <v>0</v>
      </c>
      <c r="AC141" s="3">
        <v>0</v>
      </c>
      <c r="AD141" s="3">
        <v>0</v>
      </c>
      <c r="AE141" s="3">
        <v>0</v>
      </c>
      <c r="AF141" t="s">
        <v>139</v>
      </c>
      <c r="AG141" s="13">
        <v>4</v>
      </c>
      <c r="AQ141"/>
    </row>
    <row r="142" spans="1:43" x14ac:dyDescent="0.2">
      <c r="A142" t="s">
        <v>221</v>
      </c>
      <c r="B142" t="s">
        <v>362</v>
      </c>
      <c r="C142" t="s">
        <v>478</v>
      </c>
      <c r="D142" t="s">
        <v>598</v>
      </c>
      <c r="E142" s="3">
        <v>57.18888888888889</v>
      </c>
      <c r="F142" s="3">
        <f>Table3[[#This Row],[Total Hours Nurse Staffing]]/Table3[[#This Row],[MDS Census]]</f>
        <v>4.3492150767437341</v>
      </c>
      <c r="G142" s="3">
        <f>Table3[[#This Row],[Total Direct Care Staff Hours]]/Table3[[#This Row],[MDS Census]]</f>
        <v>3.8451544589081013</v>
      </c>
      <c r="H142" s="3">
        <f>Table3[[#This Row],[Total RN Hours (w/ Admin, DON)]]/Table3[[#This Row],[MDS Census]]</f>
        <v>1.138105692636487</v>
      </c>
      <c r="I142" s="3">
        <f>Table3[[#This Row],[RN Hours (excl. Admin, DON)]]/Table3[[#This Row],[MDS Census]]</f>
        <v>0.71658247522828833</v>
      </c>
      <c r="J142" s="3">
        <f t="shared" si="2"/>
        <v>248.72677777777776</v>
      </c>
      <c r="K142" s="3">
        <f>SUM(Table3[[#This Row],[RN Hours (excl. Admin, DON)]], Table3[[#This Row],[LPN Hours (excl. Admin)]], Table3[[#This Row],[CNA Hours]], Table3[[#This Row],[NA TR Hours]], Table3[[#This Row],[Med Aide/Tech Hours]])</f>
        <v>219.90011111111107</v>
      </c>
      <c r="L142" s="3">
        <f>SUM(Table3[[#This Row],[RN Hours (excl. Admin, DON)]:[RN DON Hours]])</f>
        <v>65.086999999999989</v>
      </c>
      <c r="M142" s="3">
        <v>40.980555555555554</v>
      </c>
      <c r="N142" s="3">
        <v>19.606444444444442</v>
      </c>
      <c r="O142" s="3">
        <v>4.5</v>
      </c>
      <c r="P142" s="3">
        <f>SUM(Table3[[#This Row],[LPN Hours (excl. Admin)]:[LPN Admin Hours]])</f>
        <v>47.779222222222216</v>
      </c>
      <c r="Q142" s="3">
        <v>43.058999999999997</v>
      </c>
      <c r="R142" s="3">
        <v>4.7202222222222217</v>
      </c>
      <c r="S142" s="3">
        <f>SUM(Table3[[#This Row],[CNA Hours]], Table3[[#This Row],[NA TR Hours]], Table3[[#This Row],[Med Aide/Tech Hours]])</f>
        <v>135.86055555555555</v>
      </c>
      <c r="T142" s="3">
        <v>126.57944444444443</v>
      </c>
      <c r="U142" s="3">
        <v>0</v>
      </c>
      <c r="V142" s="3">
        <v>9.2811111111111124</v>
      </c>
      <c r="W142" s="3">
        <f>SUM(Table3[[#This Row],[RN Hours Contract]:[Med Aide Hours Contract]])</f>
        <v>0</v>
      </c>
      <c r="X142" s="3">
        <v>0</v>
      </c>
      <c r="Y142" s="3">
        <v>0</v>
      </c>
      <c r="Z142" s="3">
        <v>0</v>
      </c>
      <c r="AA142" s="3">
        <v>0</v>
      </c>
      <c r="AB142" s="3">
        <v>0</v>
      </c>
      <c r="AC142" s="3">
        <v>0</v>
      </c>
      <c r="AD142" s="3">
        <v>0</v>
      </c>
      <c r="AE142" s="3">
        <v>0</v>
      </c>
      <c r="AF142" t="s">
        <v>140</v>
      </c>
      <c r="AG142" s="13">
        <v>4</v>
      </c>
      <c r="AQ142"/>
    </row>
    <row r="143" spans="1:43" x14ac:dyDescent="0.2">
      <c r="A143" t="s">
        <v>221</v>
      </c>
      <c r="B143" t="s">
        <v>363</v>
      </c>
      <c r="C143" t="s">
        <v>541</v>
      </c>
      <c r="D143" t="s">
        <v>590</v>
      </c>
      <c r="E143" s="3">
        <v>141.9111111111111</v>
      </c>
      <c r="F143" s="3">
        <f>Table3[[#This Row],[Total Hours Nurse Staffing]]/Table3[[#This Row],[MDS Census]]</f>
        <v>5.0867475728155345</v>
      </c>
      <c r="G143" s="3">
        <f>Table3[[#This Row],[Total Direct Care Staff Hours]]/Table3[[#This Row],[MDS Census]]</f>
        <v>4.8901299718133426</v>
      </c>
      <c r="H143" s="3">
        <f>Table3[[#This Row],[Total RN Hours (w/ Admin, DON)]]/Table3[[#This Row],[MDS Census]]</f>
        <v>0.45228468524898219</v>
      </c>
      <c r="I143" s="3">
        <f>Table3[[#This Row],[RN Hours (excl. Admin, DON)]]/Table3[[#This Row],[MDS Census]]</f>
        <v>0.35097635452552461</v>
      </c>
      <c r="J143" s="3">
        <f t="shared" si="2"/>
        <v>721.86599999999999</v>
      </c>
      <c r="K143" s="3">
        <f>SUM(Table3[[#This Row],[RN Hours (excl. Admin, DON)]], Table3[[#This Row],[LPN Hours (excl. Admin)]], Table3[[#This Row],[CNA Hours]], Table3[[#This Row],[NA TR Hours]], Table3[[#This Row],[Med Aide/Tech Hours]])</f>
        <v>693.96377777777786</v>
      </c>
      <c r="L143" s="3">
        <f>SUM(Table3[[#This Row],[RN Hours (excl. Admin, DON)]:[RN DON Hours]])</f>
        <v>64.184222222222218</v>
      </c>
      <c r="M143" s="3">
        <v>49.807444444444442</v>
      </c>
      <c r="N143" s="3">
        <v>10.282333333333336</v>
      </c>
      <c r="O143" s="3">
        <v>4.0944444444444441</v>
      </c>
      <c r="P143" s="3">
        <f>SUM(Table3[[#This Row],[LPN Hours (excl. Admin)]:[LPN Admin Hours]])</f>
        <v>238.78155555555554</v>
      </c>
      <c r="Q143" s="3">
        <v>225.2561111111111</v>
      </c>
      <c r="R143" s="3">
        <v>13.525444444444442</v>
      </c>
      <c r="S143" s="3">
        <f>SUM(Table3[[#This Row],[CNA Hours]], Table3[[#This Row],[NA TR Hours]], Table3[[#This Row],[Med Aide/Tech Hours]])</f>
        <v>418.90022222222228</v>
      </c>
      <c r="T143" s="3">
        <v>409.74144444444448</v>
      </c>
      <c r="U143" s="3">
        <v>9.158777777777777</v>
      </c>
      <c r="V143" s="3">
        <v>0</v>
      </c>
      <c r="W143" s="3">
        <f>SUM(Table3[[#This Row],[RN Hours Contract]:[Med Aide Hours Contract]])</f>
        <v>0</v>
      </c>
      <c r="X143" s="3">
        <v>0</v>
      </c>
      <c r="Y143" s="3">
        <v>0</v>
      </c>
      <c r="Z143" s="3">
        <v>0</v>
      </c>
      <c r="AA143" s="3">
        <v>0</v>
      </c>
      <c r="AB143" s="3">
        <v>0</v>
      </c>
      <c r="AC143" s="3">
        <v>0</v>
      </c>
      <c r="AD143" s="3">
        <v>0</v>
      </c>
      <c r="AE143" s="3">
        <v>0</v>
      </c>
      <c r="AF143" t="s">
        <v>141</v>
      </c>
      <c r="AG143" s="13">
        <v>4</v>
      </c>
      <c r="AQ143"/>
    </row>
    <row r="144" spans="1:43" x14ac:dyDescent="0.2">
      <c r="A144" t="s">
        <v>221</v>
      </c>
      <c r="B144" t="s">
        <v>364</v>
      </c>
      <c r="C144" t="s">
        <v>445</v>
      </c>
      <c r="D144" t="s">
        <v>572</v>
      </c>
      <c r="E144" s="3">
        <v>83.488888888888894</v>
      </c>
      <c r="F144" s="3">
        <f>Table3[[#This Row],[Total Hours Nurse Staffing]]/Table3[[#This Row],[MDS Census]]</f>
        <v>3.3797697631088628</v>
      </c>
      <c r="G144" s="3">
        <f>Table3[[#This Row],[Total Direct Care Staff Hours]]/Table3[[#This Row],[MDS Census]]</f>
        <v>3.0424580782539259</v>
      </c>
      <c r="H144" s="3">
        <f>Table3[[#This Row],[Total RN Hours (w/ Admin, DON)]]/Table3[[#This Row],[MDS Census]]</f>
        <v>0.63680063880755922</v>
      </c>
      <c r="I144" s="3">
        <f>Table3[[#This Row],[RN Hours (excl. Admin, DON)]]/Table3[[#This Row],[MDS Census]]</f>
        <v>0.40363587969124304</v>
      </c>
      <c r="J144" s="3">
        <f t="shared" si="2"/>
        <v>282.17322222222219</v>
      </c>
      <c r="K144" s="3">
        <f>SUM(Table3[[#This Row],[RN Hours (excl. Admin, DON)]], Table3[[#This Row],[LPN Hours (excl. Admin)]], Table3[[#This Row],[CNA Hours]], Table3[[#This Row],[NA TR Hours]], Table3[[#This Row],[Med Aide/Tech Hours]])</f>
        <v>254.01144444444444</v>
      </c>
      <c r="L144" s="3">
        <f>SUM(Table3[[#This Row],[RN Hours (excl. Admin, DON)]:[RN DON Hours]])</f>
        <v>53.165777777777784</v>
      </c>
      <c r="M144" s="3">
        <v>33.699111111111115</v>
      </c>
      <c r="N144" s="3">
        <v>13.866666666666667</v>
      </c>
      <c r="O144" s="3">
        <v>5.6</v>
      </c>
      <c r="P144" s="3">
        <f>SUM(Table3[[#This Row],[LPN Hours (excl. Admin)]:[LPN Admin Hours]])</f>
        <v>63.837000000000003</v>
      </c>
      <c r="Q144" s="3">
        <v>55.141888888888893</v>
      </c>
      <c r="R144" s="3">
        <v>8.6951111111111139</v>
      </c>
      <c r="S144" s="3">
        <f>SUM(Table3[[#This Row],[CNA Hours]], Table3[[#This Row],[NA TR Hours]], Table3[[#This Row],[Med Aide/Tech Hours]])</f>
        <v>165.17044444444443</v>
      </c>
      <c r="T144" s="3">
        <v>142.40466666666666</v>
      </c>
      <c r="U144" s="3">
        <v>22.765777777777778</v>
      </c>
      <c r="V144" s="3">
        <v>0</v>
      </c>
      <c r="W144" s="3">
        <f>SUM(Table3[[#This Row],[RN Hours Contract]:[Med Aide Hours Contract]])</f>
        <v>0</v>
      </c>
      <c r="X144" s="3">
        <v>0</v>
      </c>
      <c r="Y144" s="3">
        <v>0</v>
      </c>
      <c r="Z144" s="3">
        <v>0</v>
      </c>
      <c r="AA144" s="3">
        <v>0</v>
      </c>
      <c r="AB144" s="3">
        <v>0</v>
      </c>
      <c r="AC144" s="3">
        <v>0</v>
      </c>
      <c r="AD144" s="3">
        <v>0</v>
      </c>
      <c r="AE144" s="3">
        <v>0</v>
      </c>
      <c r="AF144" t="s">
        <v>142</v>
      </c>
      <c r="AG144" s="13">
        <v>4</v>
      </c>
      <c r="AQ144"/>
    </row>
    <row r="145" spans="1:43" x14ac:dyDescent="0.2">
      <c r="A145" t="s">
        <v>221</v>
      </c>
      <c r="B145" t="s">
        <v>365</v>
      </c>
      <c r="C145" t="s">
        <v>542</v>
      </c>
      <c r="D145" t="s">
        <v>631</v>
      </c>
      <c r="E145" s="3">
        <v>71.977777777777774</v>
      </c>
      <c r="F145" s="3">
        <f>Table3[[#This Row],[Total Hours Nurse Staffing]]/Table3[[#This Row],[MDS Census]]</f>
        <v>5.0154245137388083</v>
      </c>
      <c r="G145" s="3">
        <f>Table3[[#This Row],[Total Direct Care Staff Hours]]/Table3[[#This Row],[MDS Census]]</f>
        <v>4.7231661006483483</v>
      </c>
      <c r="H145" s="3">
        <f>Table3[[#This Row],[Total RN Hours (w/ Admin, DON)]]/Table3[[#This Row],[MDS Census]]</f>
        <v>0.55395183698672434</v>
      </c>
      <c r="I145" s="3">
        <f>Table3[[#This Row],[RN Hours (excl. Admin, DON)]]/Table3[[#This Row],[MDS Census]]</f>
        <v>0.39865699289904294</v>
      </c>
      <c r="J145" s="3">
        <f t="shared" si="2"/>
        <v>360.99911111111112</v>
      </c>
      <c r="K145" s="3">
        <f>SUM(Table3[[#This Row],[RN Hours (excl. Admin, DON)]], Table3[[#This Row],[LPN Hours (excl. Admin)]], Table3[[#This Row],[CNA Hours]], Table3[[#This Row],[NA TR Hours]], Table3[[#This Row],[Med Aide/Tech Hours]])</f>
        <v>339.96299999999997</v>
      </c>
      <c r="L145" s="3">
        <f>SUM(Table3[[#This Row],[RN Hours (excl. Admin, DON)]:[RN DON Hours]])</f>
        <v>39.87222222222222</v>
      </c>
      <c r="M145" s="3">
        <v>28.694444444444443</v>
      </c>
      <c r="N145" s="3">
        <v>5.6</v>
      </c>
      <c r="O145" s="3">
        <v>5.5777777777777775</v>
      </c>
      <c r="P145" s="3">
        <f>SUM(Table3[[#This Row],[LPN Hours (excl. Admin)]:[LPN Admin Hours]])</f>
        <v>113.91111111111111</v>
      </c>
      <c r="Q145" s="3">
        <v>104.05277777777778</v>
      </c>
      <c r="R145" s="3">
        <v>9.8583333333333325</v>
      </c>
      <c r="S145" s="3">
        <f>SUM(Table3[[#This Row],[CNA Hours]], Table3[[#This Row],[NA TR Hours]], Table3[[#This Row],[Med Aide/Tech Hours]])</f>
        <v>207.21577777777776</v>
      </c>
      <c r="T145" s="3">
        <v>207.21577777777776</v>
      </c>
      <c r="U145" s="3">
        <v>0</v>
      </c>
      <c r="V145" s="3">
        <v>0</v>
      </c>
      <c r="W145" s="3">
        <f>SUM(Table3[[#This Row],[RN Hours Contract]:[Med Aide Hours Contract]])</f>
        <v>0.12777777777777777</v>
      </c>
      <c r="X145" s="3">
        <v>0</v>
      </c>
      <c r="Y145" s="3">
        <v>0</v>
      </c>
      <c r="Z145" s="3">
        <v>0</v>
      </c>
      <c r="AA145" s="3">
        <v>0.12777777777777777</v>
      </c>
      <c r="AB145" s="3">
        <v>0</v>
      </c>
      <c r="AC145" s="3">
        <v>0</v>
      </c>
      <c r="AD145" s="3">
        <v>0</v>
      </c>
      <c r="AE145" s="3">
        <v>0</v>
      </c>
      <c r="AF145" t="s">
        <v>143</v>
      </c>
      <c r="AG145" s="13">
        <v>4</v>
      </c>
      <c r="AQ145"/>
    </row>
    <row r="146" spans="1:43" x14ac:dyDescent="0.2">
      <c r="A146" t="s">
        <v>221</v>
      </c>
      <c r="B146" t="s">
        <v>366</v>
      </c>
      <c r="C146" t="s">
        <v>454</v>
      </c>
      <c r="D146" t="s">
        <v>579</v>
      </c>
      <c r="E146" s="3">
        <v>119.35555555555555</v>
      </c>
      <c r="F146" s="3">
        <f>Table3[[#This Row],[Total Hours Nurse Staffing]]/Table3[[#This Row],[MDS Census]]</f>
        <v>4.3671271644014151</v>
      </c>
      <c r="G146" s="3">
        <f>Table3[[#This Row],[Total Direct Care Staff Hours]]/Table3[[#This Row],[MDS Census]]</f>
        <v>3.8189862223049711</v>
      </c>
      <c r="H146" s="3">
        <f>Table3[[#This Row],[Total RN Hours (w/ Admin, DON)]]/Table3[[#This Row],[MDS Census]]</f>
        <v>0.64396294917147645</v>
      </c>
      <c r="I146" s="3">
        <f>Table3[[#This Row],[RN Hours (excl. Admin, DON)]]/Table3[[#This Row],[MDS Census]]</f>
        <v>0.28797709923664117</v>
      </c>
      <c r="J146" s="3">
        <f t="shared" si="2"/>
        <v>521.24088888888889</v>
      </c>
      <c r="K146" s="3">
        <f>SUM(Table3[[#This Row],[RN Hours (excl. Admin, DON)]], Table3[[#This Row],[LPN Hours (excl. Admin)]], Table3[[#This Row],[CNA Hours]], Table3[[#This Row],[NA TR Hours]], Table3[[#This Row],[Med Aide/Tech Hours]])</f>
        <v>455.8172222222222</v>
      </c>
      <c r="L146" s="3">
        <f>SUM(Table3[[#This Row],[RN Hours (excl. Admin, DON)]:[RN DON Hours]])</f>
        <v>76.86055555555555</v>
      </c>
      <c r="M146" s="3">
        <v>34.371666666666663</v>
      </c>
      <c r="N146" s="3">
        <v>37.333333333333336</v>
      </c>
      <c r="O146" s="3">
        <v>5.1555555555555559</v>
      </c>
      <c r="P146" s="3">
        <f>SUM(Table3[[#This Row],[LPN Hours (excl. Admin)]:[LPN Admin Hours]])</f>
        <v>106.37100000000001</v>
      </c>
      <c r="Q146" s="3">
        <v>83.436222222222227</v>
      </c>
      <c r="R146" s="3">
        <v>22.934777777777775</v>
      </c>
      <c r="S146" s="3">
        <f>SUM(Table3[[#This Row],[CNA Hours]], Table3[[#This Row],[NA TR Hours]], Table3[[#This Row],[Med Aide/Tech Hours]])</f>
        <v>338.0093333333333</v>
      </c>
      <c r="T146" s="3">
        <v>276.16955555555552</v>
      </c>
      <c r="U146" s="3">
        <v>61.839777777777776</v>
      </c>
      <c r="V146" s="3">
        <v>0</v>
      </c>
      <c r="W146" s="3">
        <f>SUM(Table3[[#This Row],[RN Hours Contract]:[Med Aide Hours Contract]])</f>
        <v>0</v>
      </c>
      <c r="X146" s="3">
        <v>0</v>
      </c>
      <c r="Y146" s="3">
        <v>0</v>
      </c>
      <c r="Z146" s="3">
        <v>0</v>
      </c>
      <c r="AA146" s="3">
        <v>0</v>
      </c>
      <c r="AB146" s="3">
        <v>0</v>
      </c>
      <c r="AC146" s="3">
        <v>0</v>
      </c>
      <c r="AD146" s="3">
        <v>0</v>
      </c>
      <c r="AE146" s="3">
        <v>0</v>
      </c>
      <c r="AF146" t="s">
        <v>144</v>
      </c>
      <c r="AG146" s="13">
        <v>4</v>
      </c>
      <c r="AQ146"/>
    </row>
    <row r="147" spans="1:43" x14ac:dyDescent="0.2">
      <c r="A147" t="s">
        <v>221</v>
      </c>
      <c r="B147" t="s">
        <v>367</v>
      </c>
      <c r="C147" t="s">
        <v>543</v>
      </c>
      <c r="D147" t="s">
        <v>616</v>
      </c>
      <c r="E147" s="3">
        <v>44.444444444444443</v>
      </c>
      <c r="F147" s="3">
        <f>Table3[[#This Row],[Total Hours Nurse Staffing]]/Table3[[#This Row],[MDS Census]]</f>
        <v>6.9967500000000014</v>
      </c>
      <c r="G147" s="3">
        <f>Table3[[#This Row],[Total Direct Care Staff Hours]]/Table3[[#This Row],[MDS Census]]</f>
        <v>6.6263750000000012</v>
      </c>
      <c r="H147" s="3">
        <f>Table3[[#This Row],[Total RN Hours (w/ Admin, DON)]]/Table3[[#This Row],[MDS Census]]</f>
        <v>1.13825</v>
      </c>
      <c r="I147" s="3">
        <f>Table3[[#This Row],[RN Hours (excl. Admin, DON)]]/Table3[[#This Row],[MDS Census]]</f>
        <v>0.76787500000000009</v>
      </c>
      <c r="J147" s="3">
        <f t="shared" si="2"/>
        <v>310.9666666666667</v>
      </c>
      <c r="K147" s="3">
        <f>SUM(Table3[[#This Row],[RN Hours (excl. Admin, DON)]], Table3[[#This Row],[LPN Hours (excl. Admin)]], Table3[[#This Row],[CNA Hours]], Table3[[#This Row],[NA TR Hours]], Table3[[#This Row],[Med Aide/Tech Hours]])</f>
        <v>294.50555555555559</v>
      </c>
      <c r="L147" s="3">
        <f>SUM(Table3[[#This Row],[RN Hours (excl. Admin, DON)]:[RN DON Hours]])</f>
        <v>50.588888888888889</v>
      </c>
      <c r="M147" s="3">
        <v>34.12777777777778</v>
      </c>
      <c r="N147" s="3">
        <v>11.016666666666667</v>
      </c>
      <c r="O147" s="3">
        <v>5.4444444444444446</v>
      </c>
      <c r="P147" s="3">
        <f>SUM(Table3[[#This Row],[LPN Hours (excl. Admin)]:[LPN Admin Hours]])</f>
        <v>50.463888888888889</v>
      </c>
      <c r="Q147" s="3">
        <v>50.463888888888889</v>
      </c>
      <c r="R147" s="3">
        <v>0</v>
      </c>
      <c r="S147" s="3">
        <f>SUM(Table3[[#This Row],[CNA Hours]], Table3[[#This Row],[NA TR Hours]], Table3[[#This Row],[Med Aide/Tech Hours]])</f>
        <v>209.91388888888889</v>
      </c>
      <c r="T147" s="3">
        <v>209.91388888888889</v>
      </c>
      <c r="U147" s="3">
        <v>0</v>
      </c>
      <c r="V147" s="3">
        <v>0</v>
      </c>
      <c r="W147" s="3">
        <f>SUM(Table3[[#This Row],[RN Hours Contract]:[Med Aide Hours Contract]])</f>
        <v>0</v>
      </c>
      <c r="X147" s="3">
        <v>0</v>
      </c>
      <c r="Y147" s="3">
        <v>0</v>
      </c>
      <c r="Z147" s="3">
        <v>0</v>
      </c>
      <c r="AA147" s="3">
        <v>0</v>
      </c>
      <c r="AB147" s="3">
        <v>0</v>
      </c>
      <c r="AC147" s="3">
        <v>0</v>
      </c>
      <c r="AD147" s="3">
        <v>0</v>
      </c>
      <c r="AE147" s="3">
        <v>0</v>
      </c>
      <c r="AF147" t="s">
        <v>145</v>
      </c>
      <c r="AG147" s="13">
        <v>4</v>
      </c>
      <c r="AQ147"/>
    </row>
    <row r="148" spans="1:43" x14ac:dyDescent="0.2">
      <c r="A148" t="s">
        <v>221</v>
      </c>
      <c r="B148" t="s">
        <v>368</v>
      </c>
      <c r="C148" t="s">
        <v>512</v>
      </c>
      <c r="D148" t="s">
        <v>617</v>
      </c>
      <c r="E148" s="3">
        <v>63.088888888888889</v>
      </c>
      <c r="F148" s="3">
        <f>Table3[[#This Row],[Total Hours Nurse Staffing]]/Table3[[#This Row],[MDS Census]]</f>
        <v>4.2161412469179291</v>
      </c>
      <c r="G148" s="3">
        <f>Table3[[#This Row],[Total Direct Care Staff Hours]]/Table3[[#This Row],[MDS Census]]</f>
        <v>4.0907449806269804</v>
      </c>
      <c r="H148" s="3">
        <f>Table3[[#This Row],[Total RN Hours (w/ Admin, DON)]]/Table3[[#This Row],[MDS Census]]</f>
        <v>0.46964071856287426</v>
      </c>
      <c r="I148" s="3">
        <f>Table3[[#This Row],[RN Hours (excl. Admin, DON)]]/Table3[[#This Row],[MDS Census]]</f>
        <v>0.34424445227192674</v>
      </c>
      <c r="J148" s="3">
        <f t="shared" si="2"/>
        <v>265.99166666666667</v>
      </c>
      <c r="K148" s="3">
        <f>SUM(Table3[[#This Row],[RN Hours (excl. Admin, DON)]], Table3[[#This Row],[LPN Hours (excl. Admin)]], Table3[[#This Row],[CNA Hours]], Table3[[#This Row],[NA TR Hours]], Table3[[#This Row],[Med Aide/Tech Hours]])</f>
        <v>258.08055555555552</v>
      </c>
      <c r="L148" s="3">
        <f>SUM(Table3[[#This Row],[RN Hours (excl. Admin, DON)]:[RN DON Hours]])</f>
        <v>29.629111111111111</v>
      </c>
      <c r="M148" s="3">
        <v>21.718</v>
      </c>
      <c r="N148" s="3">
        <v>6.7555555555555555</v>
      </c>
      <c r="O148" s="3">
        <v>1.1555555555555554</v>
      </c>
      <c r="P148" s="3">
        <f>SUM(Table3[[#This Row],[LPN Hours (excl. Admin)]:[LPN Admin Hours]])</f>
        <v>56.776000000000003</v>
      </c>
      <c r="Q148" s="3">
        <v>56.776000000000003</v>
      </c>
      <c r="R148" s="3">
        <v>0</v>
      </c>
      <c r="S148" s="3">
        <f>SUM(Table3[[#This Row],[CNA Hours]], Table3[[#This Row],[NA TR Hours]], Table3[[#This Row],[Med Aide/Tech Hours]])</f>
        <v>179.58655555555558</v>
      </c>
      <c r="T148" s="3">
        <v>179.47544444444446</v>
      </c>
      <c r="U148" s="3">
        <v>0.1111111111111111</v>
      </c>
      <c r="V148" s="3">
        <v>0</v>
      </c>
      <c r="W148" s="3">
        <f>SUM(Table3[[#This Row],[RN Hours Contract]:[Med Aide Hours Contract]])</f>
        <v>0</v>
      </c>
      <c r="X148" s="3">
        <v>0</v>
      </c>
      <c r="Y148" s="3">
        <v>0</v>
      </c>
      <c r="Z148" s="3">
        <v>0</v>
      </c>
      <c r="AA148" s="3">
        <v>0</v>
      </c>
      <c r="AB148" s="3">
        <v>0</v>
      </c>
      <c r="AC148" s="3">
        <v>0</v>
      </c>
      <c r="AD148" s="3">
        <v>0</v>
      </c>
      <c r="AE148" s="3">
        <v>0</v>
      </c>
      <c r="AF148" t="s">
        <v>146</v>
      </c>
      <c r="AG148" s="13">
        <v>4</v>
      </c>
      <c r="AQ148"/>
    </row>
    <row r="149" spans="1:43" x14ac:dyDescent="0.2">
      <c r="A149" t="s">
        <v>221</v>
      </c>
      <c r="B149" t="s">
        <v>369</v>
      </c>
      <c r="C149" t="s">
        <v>544</v>
      </c>
      <c r="D149" t="s">
        <v>632</v>
      </c>
      <c r="E149" s="3">
        <v>128.26666666666668</v>
      </c>
      <c r="F149" s="3">
        <f>Table3[[#This Row],[Total Hours Nurse Staffing]]/Table3[[#This Row],[MDS Census]]</f>
        <v>3.7274887387387379</v>
      </c>
      <c r="G149" s="3">
        <f>Table3[[#This Row],[Total Direct Care Staff Hours]]/Table3[[#This Row],[MDS Census]]</f>
        <v>3.2968104643104637</v>
      </c>
      <c r="H149" s="3">
        <f>Table3[[#This Row],[Total RN Hours (w/ Admin, DON)]]/Table3[[#This Row],[MDS Census]]</f>
        <v>0.33987266112266107</v>
      </c>
      <c r="I149" s="3">
        <f>Table3[[#This Row],[RN Hours (excl. Admin, DON)]]/Table3[[#This Row],[MDS Census]]</f>
        <v>3.6121794871794864E-2</v>
      </c>
      <c r="J149" s="3">
        <f t="shared" si="2"/>
        <v>478.1125555555555</v>
      </c>
      <c r="K149" s="3">
        <f>SUM(Table3[[#This Row],[RN Hours (excl. Admin, DON)]], Table3[[#This Row],[LPN Hours (excl. Admin)]], Table3[[#This Row],[CNA Hours]], Table3[[#This Row],[NA TR Hours]], Table3[[#This Row],[Med Aide/Tech Hours]])</f>
        <v>422.87088888888883</v>
      </c>
      <c r="L149" s="3">
        <f>SUM(Table3[[#This Row],[RN Hours (excl. Admin, DON)]:[RN DON Hours]])</f>
        <v>43.594333333333331</v>
      </c>
      <c r="M149" s="3">
        <v>4.6332222222222219</v>
      </c>
      <c r="N149" s="3">
        <v>34.783333333333331</v>
      </c>
      <c r="O149" s="3">
        <v>4.177777777777778</v>
      </c>
      <c r="P149" s="3">
        <f>SUM(Table3[[#This Row],[LPN Hours (excl. Admin)]:[LPN Admin Hours]])</f>
        <v>130.78566666666666</v>
      </c>
      <c r="Q149" s="3">
        <v>114.50511111111111</v>
      </c>
      <c r="R149" s="3">
        <v>16.280555555555551</v>
      </c>
      <c r="S149" s="3">
        <f>SUM(Table3[[#This Row],[CNA Hours]], Table3[[#This Row],[NA TR Hours]], Table3[[#This Row],[Med Aide/Tech Hours]])</f>
        <v>303.73255555555551</v>
      </c>
      <c r="T149" s="3">
        <v>299.25188888888886</v>
      </c>
      <c r="U149" s="3">
        <v>4.4806666666666661</v>
      </c>
      <c r="V149" s="3">
        <v>0</v>
      </c>
      <c r="W149" s="3">
        <f>SUM(Table3[[#This Row],[RN Hours Contract]:[Med Aide Hours Contract]])</f>
        <v>0</v>
      </c>
      <c r="X149" s="3">
        <v>0</v>
      </c>
      <c r="Y149" s="3">
        <v>0</v>
      </c>
      <c r="Z149" s="3">
        <v>0</v>
      </c>
      <c r="AA149" s="3">
        <v>0</v>
      </c>
      <c r="AB149" s="3">
        <v>0</v>
      </c>
      <c r="AC149" s="3">
        <v>0</v>
      </c>
      <c r="AD149" s="3">
        <v>0</v>
      </c>
      <c r="AE149" s="3">
        <v>0</v>
      </c>
      <c r="AF149" t="s">
        <v>147</v>
      </c>
      <c r="AG149" s="13">
        <v>4</v>
      </c>
      <c r="AQ149"/>
    </row>
    <row r="150" spans="1:43" x14ac:dyDescent="0.2">
      <c r="A150" t="s">
        <v>221</v>
      </c>
      <c r="B150" t="s">
        <v>370</v>
      </c>
      <c r="C150" t="s">
        <v>545</v>
      </c>
      <c r="D150" t="s">
        <v>577</v>
      </c>
      <c r="E150" s="3">
        <v>46.511111111111113</v>
      </c>
      <c r="F150" s="3">
        <f>Table3[[#This Row],[Total Hours Nurse Staffing]]/Table3[[#This Row],[MDS Census]]</f>
        <v>5.0797133301481132</v>
      </c>
      <c r="G150" s="3">
        <f>Table3[[#This Row],[Total Direct Care Staff Hours]]/Table3[[#This Row],[MDS Census]]</f>
        <v>4.8389106545628282</v>
      </c>
      <c r="H150" s="3">
        <f>Table3[[#This Row],[Total RN Hours (w/ Admin, DON)]]/Table3[[#This Row],[MDS Census]]</f>
        <v>0.79417821309125658</v>
      </c>
      <c r="I150" s="3">
        <f>Table3[[#This Row],[RN Hours (excl. Admin, DON)]]/Table3[[#This Row],[MDS Census]]</f>
        <v>0.55337553750597224</v>
      </c>
      <c r="J150" s="3">
        <f t="shared" si="2"/>
        <v>236.26311111111113</v>
      </c>
      <c r="K150" s="3">
        <f>SUM(Table3[[#This Row],[RN Hours (excl. Admin, DON)]], Table3[[#This Row],[LPN Hours (excl. Admin)]], Table3[[#This Row],[CNA Hours]], Table3[[#This Row],[NA TR Hours]], Table3[[#This Row],[Med Aide/Tech Hours]])</f>
        <v>225.06311111111111</v>
      </c>
      <c r="L150" s="3">
        <f>SUM(Table3[[#This Row],[RN Hours (excl. Admin, DON)]:[RN DON Hours]])</f>
        <v>36.938111111111112</v>
      </c>
      <c r="M150" s="3">
        <v>25.73811111111111</v>
      </c>
      <c r="N150" s="3">
        <v>5.6</v>
      </c>
      <c r="O150" s="3">
        <v>5.6</v>
      </c>
      <c r="P150" s="3">
        <f>SUM(Table3[[#This Row],[LPN Hours (excl. Admin)]:[LPN Admin Hours]])</f>
        <v>44.370999999999995</v>
      </c>
      <c r="Q150" s="3">
        <v>44.370999999999995</v>
      </c>
      <c r="R150" s="3">
        <v>0</v>
      </c>
      <c r="S150" s="3">
        <f>SUM(Table3[[#This Row],[CNA Hours]], Table3[[#This Row],[NA TR Hours]], Table3[[#This Row],[Med Aide/Tech Hours]])</f>
        <v>154.95400000000001</v>
      </c>
      <c r="T150" s="3">
        <v>154.95400000000001</v>
      </c>
      <c r="U150" s="3">
        <v>0</v>
      </c>
      <c r="V150" s="3">
        <v>0</v>
      </c>
      <c r="W150" s="3">
        <f>SUM(Table3[[#This Row],[RN Hours Contract]:[Med Aide Hours Contract]])</f>
        <v>0</v>
      </c>
      <c r="X150" s="3">
        <v>0</v>
      </c>
      <c r="Y150" s="3">
        <v>0</v>
      </c>
      <c r="Z150" s="3">
        <v>0</v>
      </c>
      <c r="AA150" s="3">
        <v>0</v>
      </c>
      <c r="AB150" s="3">
        <v>0</v>
      </c>
      <c r="AC150" s="3">
        <v>0</v>
      </c>
      <c r="AD150" s="3">
        <v>0</v>
      </c>
      <c r="AE150" s="3">
        <v>0</v>
      </c>
      <c r="AF150" t="s">
        <v>148</v>
      </c>
      <c r="AG150" s="13">
        <v>4</v>
      </c>
      <c r="AQ150"/>
    </row>
    <row r="151" spans="1:43" x14ac:dyDescent="0.2">
      <c r="A151" t="s">
        <v>221</v>
      </c>
      <c r="B151" t="s">
        <v>371</v>
      </c>
      <c r="C151" t="s">
        <v>462</v>
      </c>
      <c r="D151" t="s">
        <v>572</v>
      </c>
      <c r="E151" s="3">
        <v>71.977777777777774</v>
      </c>
      <c r="F151" s="3">
        <f>Table3[[#This Row],[Total Hours Nurse Staffing]]/Table3[[#This Row],[MDS Census]]</f>
        <v>3.8613646187094788</v>
      </c>
      <c r="G151" s="3">
        <f>Table3[[#This Row],[Total Direct Care Staff Hours]]/Table3[[#This Row],[MDS Census]]</f>
        <v>3.2246326026551406</v>
      </c>
      <c r="H151" s="3">
        <f>Table3[[#This Row],[Total RN Hours (w/ Admin, DON)]]/Table3[[#This Row],[MDS Census]]</f>
        <v>0.81757486878666263</v>
      </c>
      <c r="I151" s="3">
        <f>Table3[[#This Row],[RN Hours (excl. Admin, DON)]]/Table3[[#This Row],[MDS Census]]</f>
        <v>0.27288514973757333</v>
      </c>
      <c r="J151" s="3">
        <f t="shared" si="2"/>
        <v>277.93244444444446</v>
      </c>
      <c r="K151" s="3">
        <f>SUM(Table3[[#This Row],[RN Hours (excl. Admin, DON)]], Table3[[#This Row],[LPN Hours (excl. Admin)]], Table3[[#This Row],[CNA Hours]], Table3[[#This Row],[NA TR Hours]], Table3[[#This Row],[Med Aide/Tech Hours]])</f>
        <v>232.10188888888888</v>
      </c>
      <c r="L151" s="3">
        <f>SUM(Table3[[#This Row],[RN Hours (excl. Admin, DON)]:[RN DON Hours]])</f>
        <v>58.847222222222229</v>
      </c>
      <c r="M151" s="3">
        <v>19.641666666666666</v>
      </c>
      <c r="N151" s="3">
        <v>28.094444444444445</v>
      </c>
      <c r="O151" s="3">
        <v>11.111111111111111</v>
      </c>
      <c r="P151" s="3">
        <f>SUM(Table3[[#This Row],[LPN Hours (excl. Admin)]:[LPN Admin Hours]])</f>
        <v>68.388888888888886</v>
      </c>
      <c r="Q151" s="3">
        <v>61.763888888888886</v>
      </c>
      <c r="R151" s="3">
        <v>6.625</v>
      </c>
      <c r="S151" s="3">
        <f>SUM(Table3[[#This Row],[CNA Hours]], Table3[[#This Row],[NA TR Hours]], Table3[[#This Row],[Med Aide/Tech Hours]])</f>
        <v>150.69633333333334</v>
      </c>
      <c r="T151" s="3">
        <v>150.69633333333334</v>
      </c>
      <c r="U151" s="3">
        <v>0</v>
      </c>
      <c r="V151" s="3">
        <v>0</v>
      </c>
      <c r="W151" s="3">
        <f>SUM(Table3[[#This Row],[RN Hours Contract]:[Med Aide Hours Contract]])</f>
        <v>0</v>
      </c>
      <c r="X151" s="3">
        <v>0</v>
      </c>
      <c r="Y151" s="3">
        <v>0</v>
      </c>
      <c r="Z151" s="3">
        <v>0</v>
      </c>
      <c r="AA151" s="3">
        <v>0</v>
      </c>
      <c r="AB151" s="3">
        <v>0</v>
      </c>
      <c r="AC151" s="3">
        <v>0</v>
      </c>
      <c r="AD151" s="3">
        <v>0</v>
      </c>
      <c r="AE151" s="3">
        <v>0</v>
      </c>
      <c r="AF151" t="s">
        <v>149</v>
      </c>
      <c r="AG151" s="13">
        <v>4</v>
      </c>
      <c r="AQ151"/>
    </row>
    <row r="152" spans="1:43" x14ac:dyDescent="0.2">
      <c r="A152" t="s">
        <v>221</v>
      </c>
      <c r="B152" t="s">
        <v>372</v>
      </c>
      <c r="C152" t="s">
        <v>546</v>
      </c>
      <c r="D152" t="s">
        <v>579</v>
      </c>
      <c r="E152" s="3">
        <v>118.96666666666667</v>
      </c>
      <c r="F152" s="3">
        <f>Table3[[#This Row],[Total Hours Nurse Staffing]]/Table3[[#This Row],[MDS Census]]</f>
        <v>4.2867283085831698</v>
      </c>
      <c r="G152" s="3">
        <f>Table3[[#This Row],[Total Direct Care Staff Hours]]/Table3[[#This Row],[MDS Census]]</f>
        <v>3.9257728588773699</v>
      </c>
      <c r="H152" s="3">
        <f>Table3[[#This Row],[Total RN Hours (w/ Admin, DON)]]/Table3[[#This Row],[MDS Census]]</f>
        <v>0.58769963575231143</v>
      </c>
      <c r="I152" s="3">
        <f>Table3[[#This Row],[RN Hours (excl. Admin, DON)]]/Table3[[#This Row],[MDS Census]]</f>
        <v>0.27031381339310728</v>
      </c>
      <c r="J152" s="3">
        <f t="shared" si="2"/>
        <v>509.97777777777776</v>
      </c>
      <c r="K152" s="3">
        <f>SUM(Table3[[#This Row],[RN Hours (excl. Admin, DON)]], Table3[[#This Row],[LPN Hours (excl. Admin)]], Table3[[#This Row],[CNA Hours]], Table3[[#This Row],[NA TR Hours]], Table3[[#This Row],[Med Aide/Tech Hours]])</f>
        <v>467.0361111111111</v>
      </c>
      <c r="L152" s="3">
        <f>SUM(Table3[[#This Row],[RN Hours (excl. Admin, DON)]:[RN DON Hours]])</f>
        <v>69.916666666666657</v>
      </c>
      <c r="M152" s="3">
        <v>32.158333333333331</v>
      </c>
      <c r="N152" s="3">
        <v>31.8</v>
      </c>
      <c r="O152" s="3">
        <v>5.958333333333333</v>
      </c>
      <c r="P152" s="3">
        <f>SUM(Table3[[#This Row],[LPN Hours (excl. Admin)]:[LPN Admin Hours]])</f>
        <v>130.51666666666665</v>
      </c>
      <c r="Q152" s="3">
        <v>125.33333333333333</v>
      </c>
      <c r="R152" s="3">
        <v>5.1833333333333336</v>
      </c>
      <c r="S152" s="3">
        <f>SUM(Table3[[#This Row],[CNA Hours]], Table3[[#This Row],[NA TR Hours]], Table3[[#This Row],[Med Aide/Tech Hours]])</f>
        <v>309.54444444444442</v>
      </c>
      <c r="T152" s="3">
        <v>285.18055555555554</v>
      </c>
      <c r="U152" s="3">
        <v>24.363888888888887</v>
      </c>
      <c r="V152" s="3">
        <v>0</v>
      </c>
      <c r="W152" s="3">
        <f>SUM(Table3[[#This Row],[RN Hours Contract]:[Med Aide Hours Contract]])</f>
        <v>0</v>
      </c>
      <c r="X152" s="3">
        <v>0</v>
      </c>
      <c r="Y152" s="3">
        <v>0</v>
      </c>
      <c r="Z152" s="3">
        <v>0</v>
      </c>
      <c r="AA152" s="3">
        <v>0</v>
      </c>
      <c r="AB152" s="3">
        <v>0</v>
      </c>
      <c r="AC152" s="3">
        <v>0</v>
      </c>
      <c r="AD152" s="3">
        <v>0</v>
      </c>
      <c r="AE152" s="3">
        <v>0</v>
      </c>
      <c r="AF152" t="s">
        <v>150</v>
      </c>
      <c r="AG152" s="13">
        <v>4</v>
      </c>
      <c r="AQ152"/>
    </row>
    <row r="153" spans="1:43" x14ac:dyDescent="0.2">
      <c r="A153" t="s">
        <v>221</v>
      </c>
      <c r="B153" t="s">
        <v>373</v>
      </c>
      <c r="C153" t="s">
        <v>475</v>
      </c>
      <c r="D153" t="s">
        <v>596</v>
      </c>
      <c r="E153" s="3">
        <v>63.166666666666664</v>
      </c>
      <c r="F153" s="3">
        <f>Table3[[#This Row],[Total Hours Nurse Staffing]]/Table3[[#This Row],[MDS Census]]</f>
        <v>5.094708883025505</v>
      </c>
      <c r="G153" s="3">
        <f>Table3[[#This Row],[Total Direct Care Staff Hours]]/Table3[[#This Row],[MDS Census]]</f>
        <v>4.8288531222515392</v>
      </c>
      <c r="H153" s="3">
        <f>Table3[[#This Row],[Total RN Hours (w/ Admin, DON)]]/Table3[[#This Row],[MDS Census]]</f>
        <v>0.90050835532102025</v>
      </c>
      <c r="I153" s="3">
        <f>Table3[[#This Row],[RN Hours (excl. Admin, DON)]]/Table3[[#This Row],[MDS Census]]</f>
        <v>0.65811961301671063</v>
      </c>
      <c r="J153" s="3">
        <f t="shared" si="2"/>
        <v>321.81577777777773</v>
      </c>
      <c r="K153" s="3">
        <f>SUM(Table3[[#This Row],[RN Hours (excl. Admin, DON)]], Table3[[#This Row],[LPN Hours (excl. Admin)]], Table3[[#This Row],[CNA Hours]], Table3[[#This Row],[NA TR Hours]], Table3[[#This Row],[Med Aide/Tech Hours]])</f>
        <v>305.02255555555553</v>
      </c>
      <c r="L153" s="3">
        <f>SUM(Table3[[#This Row],[RN Hours (excl. Admin, DON)]:[RN DON Hours]])</f>
        <v>56.882111111111108</v>
      </c>
      <c r="M153" s="3">
        <v>41.571222222222218</v>
      </c>
      <c r="N153" s="3">
        <v>9.977555555555556</v>
      </c>
      <c r="O153" s="3">
        <v>5.333333333333333</v>
      </c>
      <c r="P153" s="3">
        <f>SUM(Table3[[#This Row],[LPN Hours (excl. Admin)]:[LPN Admin Hours]])</f>
        <v>87.945222222222213</v>
      </c>
      <c r="Q153" s="3">
        <v>86.462888888888884</v>
      </c>
      <c r="R153" s="3">
        <v>1.4823333333333333</v>
      </c>
      <c r="S153" s="3">
        <f>SUM(Table3[[#This Row],[CNA Hours]], Table3[[#This Row],[NA TR Hours]], Table3[[#This Row],[Med Aide/Tech Hours]])</f>
        <v>176.98844444444444</v>
      </c>
      <c r="T153" s="3">
        <v>176.98844444444444</v>
      </c>
      <c r="U153" s="3">
        <v>0</v>
      </c>
      <c r="V153" s="3">
        <v>0</v>
      </c>
      <c r="W153" s="3">
        <f>SUM(Table3[[#This Row],[RN Hours Contract]:[Med Aide Hours Contract]])</f>
        <v>0</v>
      </c>
      <c r="X153" s="3">
        <v>0</v>
      </c>
      <c r="Y153" s="3">
        <v>0</v>
      </c>
      <c r="Z153" s="3">
        <v>0</v>
      </c>
      <c r="AA153" s="3">
        <v>0</v>
      </c>
      <c r="AB153" s="3">
        <v>0</v>
      </c>
      <c r="AC153" s="3">
        <v>0</v>
      </c>
      <c r="AD153" s="3">
        <v>0</v>
      </c>
      <c r="AE153" s="3">
        <v>0</v>
      </c>
      <c r="AF153" t="s">
        <v>151</v>
      </c>
      <c r="AG153" s="13">
        <v>4</v>
      </c>
      <c r="AQ153"/>
    </row>
    <row r="154" spans="1:43" x14ac:dyDescent="0.2">
      <c r="A154" t="s">
        <v>221</v>
      </c>
      <c r="B154" t="s">
        <v>374</v>
      </c>
      <c r="C154" t="s">
        <v>547</v>
      </c>
      <c r="D154" t="s">
        <v>633</v>
      </c>
      <c r="E154" s="3">
        <v>80.8</v>
      </c>
      <c r="F154" s="3">
        <f>Table3[[#This Row],[Total Hours Nurse Staffing]]/Table3[[#This Row],[MDS Census]]</f>
        <v>6.1007632013201327</v>
      </c>
      <c r="G154" s="3">
        <f>Table3[[#This Row],[Total Direct Care Staff Hours]]/Table3[[#This Row],[MDS Census]]</f>
        <v>5.7770902090209022</v>
      </c>
      <c r="H154" s="3">
        <f>Table3[[#This Row],[Total RN Hours (w/ Admin, DON)]]/Table3[[#This Row],[MDS Census]]</f>
        <v>0.698982398239824</v>
      </c>
      <c r="I154" s="3">
        <f>Table3[[#This Row],[RN Hours (excl. Admin, DON)]]/Table3[[#This Row],[MDS Census]]</f>
        <v>0.454723597359736</v>
      </c>
      <c r="J154" s="3">
        <f t="shared" si="2"/>
        <v>492.94166666666672</v>
      </c>
      <c r="K154" s="3">
        <f>SUM(Table3[[#This Row],[RN Hours (excl. Admin, DON)]], Table3[[#This Row],[LPN Hours (excl. Admin)]], Table3[[#This Row],[CNA Hours]], Table3[[#This Row],[NA TR Hours]], Table3[[#This Row],[Med Aide/Tech Hours]])</f>
        <v>466.78888888888889</v>
      </c>
      <c r="L154" s="3">
        <f>SUM(Table3[[#This Row],[RN Hours (excl. Admin, DON)]:[RN DON Hours]])</f>
        <v>56.477777777777774</v>
      </c>
      <c r="M154" s="3">
        <v>36.741666666666667</v>
      </c>
      <c r="N154" s="3">
        <v>14.166666666666666</v>
      </c>
      <c r="O154" s="3">
        <v>5.5694444444444446</v>
      </c>
      <c r="P154" s="3">
        <f>SUM(Table3[[#This Row],[LPN Hours (excl. Admin)]:[LPN Admin Hours]])</f>
        <v>123.68055555555556</v>
      </c>
      <c r="Q154" s="3">
        <v>117.26388888888889</v>
      </c>
      <c r="R154" s="3">
        <v>6.416666666666667</v>
      </c>
      <c r="S154" s="3">
        <f>SUM(Table3[[#This Row],[CNA Hours]], Table3[[#This Row],[NA TR Hours]], Table3[[#This Row],[Med Aide/Tech Hours]])</f>
        <v>312.78333333333336</v>
      </c>
      <c r="T154" s="3">
        <v>312.78333333333336</v>
      </c>
      <c r="U154" s="3">
        <v>0</v>
      </c>
      <c r="V154" s="3">
        <v>0</v>
      </c>
      <c r="W154" s="3">
        <f>SUM(Table3[[#This Row],[RN Hours Contract]:[Med Aide Hours Contract]])</f>
        <v>11.697222222222223</v>
      </c>
      <c r="X154" s="3">
        <v>0</v>
      </c>
      <c r="Y154" s="3">
        <v>0</v>
      </c>
      <c r="Z154" s="3">
        <v>0</v>
      </c>
      <c r="AA154" s="3">
        <v>11.697222222222223</v>
      </c>
      <c r="AB154" s="3">
        <v>0</v>
      </c>
      <c r="AC154" s="3">
        <v>0</v>
      </c>
      <c r="AD154" s="3">
        <v>0</v>
      </c>
      <c r="AE154" s="3">
        <v>0</v>
      </c>
      <c r="AF154" t="s">
        <v>152</v>
      </c>
      <c r="AG154" s="13">
        <v>4</v>
      </c>
      <c r="AQ154"/>
    </row>
    <row r="155" spans="1:43" x14ac:dyDescent="0.2">
      <c r="A155" t="s">
        <v>221</v>
      </c>
      <c r="B155" t="s">
        <v>375</v>
      </c>
      <c r="C155" t="s">
        <v>480</v>
      </c>
      <c r="D155" t="s">
        <v>599</v>
      </c>
      <c r="E155" s="3">
        <v>57.422222222222224</v>
      </c>
      <c r="F155" s="3">
        <f>Table3[[#This Row],[Total Hours Nurse Staffing]]/Table3[[#This Row],[MDS Census]]</f>
        <v>3.3263351393188856</v>
      </c>
      <c r="G155" s="3">
        <f>Table3[[#This Row],[Total Direct Care Staff Hours]]/Table3[[#This Row],[MDS Census]]</f>
        <v>2.4469330495356036</v>
      </c>
      <c r="H155" s="3">
        <f>Table3[[#This Row],[Total RN Hours (w/ Admin, DON)]]/Table3[[#This Row],[MDS Census]]</f>
        <v>0.89889705882352944</v>
      </c>
      <c r="I155" s="3">
        <f>Table3[[#This Row],[RN Hours (excl. Admin, DON)]]/Table3[[#This Row],[MDS Census]]</f>
        <v>8.7945046439628471E-2</v>
      </c>
      <c r="J155" s="3">
        <f t="shared" si="2"/>
        <v>191.00555555555556</v>
      </c>
      <c r="K155" s="3">
        <f>SUM(Table3[[#This Row],[RN Hours (excl. Admin, DON)]], Table3[[#This Row],[LPN Hours (excl. Admin)]], Table3[[#This Row],[CNA Hours]], Table3[[#This Row],[NA TR Hours]], Table3[[#This Row],[Med Aide/Tech Hours]])</f>
        <v>140.50833333333333</v>
      </c>
      <c r="L155" s="3">
        <f>SUM(Table3[[#This Row],[RN Hours (excl. Admin, DON)]:[RN DON Hours]])</f>
        <v>51.616666666666667</v>
      </c>
      <c r="M155" s="3">
        <v>5.05</v>
      </c>
      <c r="N155" s="3">
        <v>30.477777777777778</v>
      </c>
      <c r="O155" s="3">
        <v>16.088888888888889</v>
      </c>
      <c r="P155" s="3">
        <f>SUM(Table3[[#This Row],[LPN Hours (excl. Admin)]:[LPN Admin Hours]])</f>
        <v>34.544444444444444</v>
      </c>
      <c r="Q155" s="3">
        <v>30.613888888888887</v>
      </c>
      <c r="R155" s="3">
        <v>3.9305555555555554</v>
      </c>
      <c r="S155" s="3">
        <f>SUM(Table3[[#This Row],[CNA Hours]], Table3[[#This Row],[NA TR Hours]], Table3[[#This Row],[Med Aide/Tech Hours]])</f>
        <v>104.84444444444445</v>
      </c>
      <c r="T155" s="3">
        <v>104.84444444444445</v>
      </c>
      <c r="U155" s="3">
        <v>0</v>
      </c>
      <c r="V155" s="3">
        <v>0</v>
      </c>
      <c r="W155" s="3">
        <f>SUM(Table3[[#This Row],[RN Hours Contract]:[Med Aide Hours Contract]])</f>
        <v>0</v>
      </c>
      <c r="X155" s="3">
        <v>0</v>
      </c>
      <c r="Y155" s="3">
        <v>0</v>
      </c>
      <c r="Z155" s="3">
        <v>0</v>
      </c>
      <c r="AA155" s="3">
        <v>0</v>
      </c>
      <c r="AB155" s="3">
        <v>0</v>
      </c>
      <c r="AC155" s="3">
        <v>0</v>
      </c>
      <c r="AD155" s="3">
        <v>0</v>
      </c>
      <c r="AE155" s="3">
        <v>0</v>
      </c>
      <c r="AF155" t="s">
        <v>153</v>
      </c>
      <c r="AG155" s="13">
        <v>4</v>
      </c>
      <c r="AQ155"/>
    </row>
    <row r="156" spans="1:43" x14ac:dyDescent="0.2">
      <c r="A156" t="s">
        <v>221</v>
      </c>
      <c r="B156" t="s">
        <v>376</v>
      </c>
      <c r="C156" t="s">
        <v>548</v>
      </c>
      <c r="D156" t="s">
        <v>607</v>
      </c>
      <c r="E156" s="3">
        <v>93.966666666666669</v>
      </c>
      <c r="F156" s="3">
        <f>Table3[[#This Row],[Total Hours Nurse Staffing]]/Table3[[#This Row],[MDS Census]]</f>
        <v>2.8536927988648455</v>
      </c>
      <c r="G156" s="3">
        <f>Table3[[#This Row],[Total Direct Care Staff Hours]]/Table3[[#This Row],[MDS Census]]</f>
        <v>2.6219096606361592</v>
      </c>
      <c r="H156" s="3">
        <f>Table3[[#This Row],[Total RN Hours (w/ Admin, DON)]]/Table3[[#This Row],[MDS Census]]</f>
        <v>0.63272910015371886</v>
      </c>
      <c r="I156" s="3">
        <f>Table3[[#This Row],[RN Hours (excl. Admin, DON)]]/Table3[[#This Row],[MDS Census]]</f>
        <v>0.40378266524772377</v>
      </c>
      <c r="J156" s="3">
        <f t="shared" si="2"/>
        <v>268.15199999999999</v>
      </c>
      <c r="K156" s="3">
        <f>SUM(Table3[[#This Row],[RN Hours (excl. Admin, DON)]], Table3[[#This Row],[LPN Hours (excl. Admin)]], Table3[[#This Row],[CNA Hours]], Table3[[#This Row],[NA TR Hours]], Table3[[#This Row],[Med Aide/Tech Hours]])</f>
        <v>246.37211111111108</v>
      </c>
      <c r="L156" s="3">
        <f>SUM(Table3[[#This Row],[RN Hours (excl. Admin, DON)]:[RN DON Hours]])</f>
        <v>59.455444444444446</v>
      </c>
      <c r="M156" s="3">
        <v>37.94211111111111</v>
      </c>
      <c r="N156" s="3">
        <v>16.091111111111108</v>
      </c>
      <c r="O156" s="3">
        <v>5.4222222222222225</v>
      </c>
      <c r="P156" s="3">
        <f>SUM(Table3[[#This Row],[LPN Hours (excl. Admin)]:[LPN Admin Hours]])</f>
        <v>48.702333333333335</v>
      </c>
      <c r="Q156" s="3">
        <v>48.43577777777778</v>
      </c>
      <c r="R156" s="3">
        <v>0.26655555555555555</v>
      </c>
      <c r="S156" s="3">
        <f>SUM(Table3[[#This Row],[CNA Hours]], Table3[[#This Row],[NA TR Hours]], Table3[[#This Row],[Med Aide/Tech Hours]])</f>
        <v>159.99422222222222</v>
      </c>
      <c r="T156" s="3">
        <v>117.88755555555555</v>
      </c>
      <c r="U156" s="3">
        <v>42.106666666666655</v>
      </c>
      <c r="V156" s="3">
        <v>0</v>
      </c>
      <c r="W156" s="3">
        <f>SUM(Table3[[#This Row],[RN Hours Contract]:[Med Aide Hours Contract]])</f>
        <v>0.35555555555555557</v>
      </c>
      <c r="X156" s="3">
        <v>0</v>
      </c>
      <c r="Y156" s="3">
        <v>0.35555555555555557</v>
      </c>
      <c r="Z156" s="3">
        <v>0</v>
      </c>
      <c r="AA156" s="3">
        <v>0</v>
      </c>
      <c r="AB156" s="3">
        <v>0</v>
      </c>
      <c r="AC156" s="3">
        <v>0</v>
      </c>
      <c r="AD156" s="3">
        <v>0</v>
      </c>
      <c r="AE156" s="3">
        <v>0</v>
      </c>
      <c r="AF156" t="s">
        <v>154</v>
      </c>
      <c r="AG156" s="13">
        <v>4</v>
      </c>
      <c r="AQ156"/>
    </row>
    <row r="157" spans="1:43" x14ac:dyDescent="0.2">
      <c r="A157" t="s">
        <v>221</v>
      </c>
      <c r="B157" t="s">
        <v>377</v>
      </c>
      <c r="C157" t="s">
        <v>539</v>
      </c>
      <c r="D157" t="s">
        <v>586</v>
      </c>
      <c r="E157" s="3">
        <v>57.133333333333333</v>
      </c>
      <c r="F157" s="3">
        <f>Table3[[#This Row],[Total Hours Nurse Staffing]]/Table3[[#This Row],[MDS Census]]</f>
        <v>5.0526857253986774</v>
      </c>
      <c r="G157" s="3">
        <f>Table3[[#This Row],[Total Direct Care Staff Hours]]/Table3[[#This Row],[MDS Census]]</f>
        <v>4.8687106184364071</v>
      </c>
      <c r="H157" s="3">
        <f>Table3[[#This Row],[Total RN Hours (w/ Admin, DON)]]/Table3[[#This Row],[MDS Census]]</f>
        <v>0.67516530532866592</v>
      </c>
      <c r="I157" s="3">
        <f>Table3[[#This Row],[RN Hours (excl. Admin, DON)]]/Table3[[#This Row],[MDS Census]]</f>
        <v>0.49119019836639438</v>
      </c>
      <c r="J157" s="3">
        <f t="shared" si="2"/>
        <v>288.67677777777777</v>
      </c>
      <c r="K157" s="3">
        <f>SUM(Table3[[#This Row],[RN Hours (excl. Admin, DON)]], Table3[[#This Row],[LPN Hours (excl. Admin)]], Table3[[#This Row],[CNA Hours]], Table3[[#This Row],[NA TR Hours]], Table3[[#This Row],[Med Aide/Tech Hours]])</f>
        <v>278.16566666666671</v>
      </c>
      <c r="L157" s="3">
        <f>SUM(Table3[[#This Row],[RN Hours (excl. Admin, DON)]:[RN DON Hours]])</f>
        <v>38.574444444444445</v>
      </c>
      <c r="M157" s="3">
        <v>28.063333333333333</v>
      </c>
      <c r="N157" s="3">
        <v>5</v>
      </c>
      <c r="O157" s="3">
        <v>5.5111111111111111</v>
      </c>
      <c r="P157" s="3">
        <f>SUM(Table3[[#This Row],[LPN Hours (excl. Admin)]:[LPN Admin Hours]])</f>
        <v>68.667555555555552</v>
      </c>
      <c r="Q157" s="3">
        <v>68.667555555555552</v>
      </c>
      <c r="R157" s="3">
        <v>0</v>
      </c>
      <c r="S157" s="3">
        <f>SUM(Table3[[#This Row],[CNA Hours]], Table3[[#This Row],[NA TR Hours]], Table3[[#This Row],[Med Aide/Tech Hours]])</f>
        <v>181.43477777777778</v>
      </c>
      <c r="T157" s="3">
        <v>169.44866666666667</v>
      </c>
      <c r="U157" s="3">
        <v>7.3277777777777775</v>
      </c>
      <c r="V157" s="3">
        <v>4.6583333333333332</v>
      </c>
      <c r="W157" s="3">
        <f>SUM(Table3[[#This Row],[RN Hours Contract]:[Med Aide Hours Contract]])</f>
        <v>0</v>
      </c>
      <c r="X157" s="3">
        <v>0</v>
      </c>
      <c r="Y157" s="3">
        <v>0</v>
      </c>
      <c r="Z157" s="3">
        <v>0</v>
      </c>
      <c r="AA157" s="3">
        <v>0</v>
      </c>
      <c r="AB157" s="3">
        <v>0</v>
      </c>
      <c r="AC157" s="3">
        <v>0</v>
      </c>
      <c r="AD157" s="3">
        <v>0</v>
      </c>
      <c r="AE157" s="3">
        <v>0</v>
      </c>
      <c r="AF157" t="s">
        <v>155</v>
      </c>
      <c r="AG157" s="13">
        <v>4</v>
      </c>
      <c r="AQ157"/>
    </row>
    <row r="158" spans="1:43" x14ac:dyDescent="0.2">
      <c r="A158" t="s">
        <v>221</v>
      </c>
      <c r="B158" t="s">
        <v>378</v>
      </c>
      <c r="C158" t="s">
        <v>472</v>
      </c>
      <c r="D158" t="s">
        <v>593</v>
      </c>
      <c r="E158" s="3">
        <v>76.144444444444446</v>
      </c>
      <c r="F158" s="3">
        <f>Table3[[#This Row],[Total Hours Nurse Staffing]]/Table3[[#This Row],[MDS Census]]</f>
        <v>3.2218940609951847</v>
      </c>
      <c r="G158" s="3">
        <f>Table3[[#This Row],[Total Direct Care Staff Hours]]/Table3[[#This Row],[MDS Census]]</f>
        <v>2.9539442579892015</v>
      </c>
      <c r="H158" s="3">
        <f>Table3[[#This Row],[Total RN Hours (w/ Admin, DON)]]/Table3[[#This Row],[MDS Census]]</f>
        <v>0.42624252152342046</v>
      </c>
      <c r="I158" s="3">
        <f>Table3[[#This Row],[RN Hours (excl. Admin, DON)]]/Table3[[#This Row],[MDS Census]]</f>
        <v>0.28554647599591421</v>
      </c>
      <c r="J158" s="3">
        <f t="shared" si="2"/>
        <v>245.32933333333335</v>
      </c>
      <c r="K158" s="3">
        <f>SUM(Table3[[#This Row],[RN Hours (excl. Admin, DON)]], Table3[[#This Row],[LPN Hours (excl. Admin)]], Table3[[#This Row],[CNA Hours]], Table3[[#This Row],[NA TR Hours]], Table3[[#This Row],[Med Aide/Tech Hours]])</f>
        <v>224.92644444444443</v>
      </c>
      <c r="L158" s="3">
        <f>SUM(Table3[[#This Row],[RN Hours (excl. Admin, DON)]:[RN DON Hours]])</f>
        <v>32.456000000000003</v>
      </c>
      <c r="M158" s="3">
        <v>21.742777777777778</v>
      </c>
      <c r="N158" s="3">
        <v>5.0243333333333329</v>
      </c>
      <c r="O158" s="3">
        <v>5.6888888888888891</v>
      </c>
      <c r="P158" s="3">
        <f>SUM(Table3[[#This Row],[LPN Hours (excl. Admin)]:[LPN Admin Hours]])</f>
        <v>64.086444444444453</v>
      </c>
      <c r="Q158" s="3">
        <v>54.396777777777778</v>
      </c>
      <c r="R158" s="3">
        <v>9.6896666666666693</v>
      </c>
      <c r="S158" s="3">
        <f>SUM(Table3[[#This Row],[CNA Hours]], Table3[[#This Row],[NA TR Hours]], Table3[[#This Row],[Med Aide/Tech Hours]])</f>
        <v>148.78688888888888</v>
      </c>
      <c r="T158" s="3">
        <v>148.78688888888888</v>
      </c>
      <c r="U158" s="3">
        <v>0</v>
      </c>
      <c r="V158" s="3">
        <v>0</v>
      </c>
      <c r="W158" s="3">
        <f>SUM(Table3[[#This Row],[RN Hours Contract]:[Med Aide Hours Contract]])</f>
        <v>0</v>
      </c>
      <c r="X158" s="3">
        <v>0</v>
      </c>
      <c r="Y158" s="3">
        <v>0</v>
      </c>
      <c r="Z158" s="3">
        <v>0</v>
      </c>
      <c r="AA158" s="3">
        <v>0</v>
      </c>
      <c r="AB158" s="3">
        <v>0</v>
      </c>
      <c r="AC158" s="3">
        <v>0</v>
      </c>
      <c r="AD158" s="3">
        <v>0</v>
      </c>
      <c r="AE158" s="3">
        <v>0</v>
      </c>
      <c r="AF158" t="s">
        <v>156</v>
      </c>
      <c r="AG158" s="13">
        <v>4</v>
      </c>
      <c r="AQ158"/>
    </row>
    <row r="159" spans="1:43" x14ac:dyDescent="0.2">
      <c r="A159" t="s">
        <v>221</v>
      </c>
      <c r="B159" t="s">
        <v>379</v>
      </c>
      <c r="C159" t="s">
        <v>549</v>
      </c>
      <c r="D159" t="s">
        <v>578</v>
      </c>
      <c r="E159" s="3">
        <v>18.366666666666667</v>
      </c>
      <c r="F159" s="3">
        <f>Table3[[#This Row],[Total Hours Nurse Staffing]]/Table3[[#This Row],[MDS Census]]</f>
        <v>4.8272474289171194</v>
      </c>
      <c r="G159" s="3">
        <f>Table3[[#This Row],[Total Direct Care Staff Hours]]/Table3[[#This Row],[MDS Census]]</f>
        <v>4.3485057471264366</v>
      </c>
      <c r="H159" s="3">
        <f>Table3[[#This Row],[Total RN Hours (w/ Admin, DON)]]/Table3[[#This Row],[MDS Census]]</f>
        <v>0.88131881427707193</v>
      </c>
      <c r="I159" s="3">
        <f>Table3[[#This Row],[RN Hours (excl. Admin, DON)]]/Table3[[#This Row],[MDS Census]]</f>
        <v>0.40257713248638838</v>
      </c>
      <c r="J159" s="3">
        <f t="shared" si="2"/>
        <v>88.660444444444437</v>
      </c>
      <c r="K159" s="3">
        <f>SUM(Table3[[#This Row],[RN Hours (excl. Admin, DON)]], Table3[[#This Row],[LPN Hours (excl. Admin)]], Table3[[#This Row],[CNA Hours]], Table3[[#This Row],[NA TR Hours]], Table3[[#This Row],[Med Aide/Tech Hours]])</f>
        <v>79.867555555555555</v>
      </c>
      <c r="L159" s="3">
        <f>SUM(Table3[[#This Row],[RN Hours (excl. Admin, DON)]:[RN DON Hours]])</f>
        <v>16.186888888888888</v>
      </c>
      <c r="M159" s="3">
        <v>7.3940000000000001</v>
      </c>
      <c r="N159" s="3">
        <v>4.636222222222222</v>
      </c>
      <c r="O159" s="3">
        <v>4.1566666666666681</v>
      </c>
      <c r="P159" s="3">
        <f>SUM(Table3[[#This Row],[LPN Hours (excl. Admin)]:[LPN Admin Hours]])</f>
        <v>27.226111111111109</v>
      </c>
      <c r="Q159" s="3">
        <v>27.226111111111109</v>
      </c>
      <c r="R159" s="3">
        <v>0</v>
      </c>
      <c r="S159" s="3">
        <f>SUM(Table3[[#This Row],[CNA Hours]], Table3[[#This Row],[NA TR Hours]], Table3[[#This Row],[Med Aide/Tech Hours]])</f>
        <v>45.247444444444447</v>
      </c>
      <c r="T159" s="3">
        <v>45.247444444444447</v>
      </c>
      <c r="U159" s="3">
        <v>0</v>
      </c>
      <c r="V159" s="3">
        <v>0</v>
      </c>
      <c r="W159" s="3">
        <f>SUM(Table3[[#This Row],[RN Hours Contract]:[Med Aide Hours Contract]])</f>
        <v>0</v>
      </c>
      <c r="X159" s="3">
        <v>0</v>
      </c>
      <c r="Y159" s="3">
        <v>0</v>
      </c>
      <c r="Z159" s="3">
        <v>0</v>
      </c>
      <c r="AA159" s="3">
        <v>0</v>
      </c>
      <c r="AB159" s="3">
        <v>0</v>
      </c>
      <c r="AC159" s="3">
        <v>0</v>
      </c>
      <c r="AD159" s="3">
        <v>0</v>
      </c>
      <c r="AE159" s="3">
        <v>0</v>
      </c>
      <c r="AF159" t="s">
        <v>157</v>
      </c>
      <c r="AG159" s="13">
        <v>4</v>
      </c>
      <c r="AQ159"/>
    </row>
    <row r="160" spans="1:43" x14ac:dyDescent="0.2">
      <c r="A160" t="s">
        <v>221</v>
      </c>
      <c r="B160" t="s">
        <v>380</v>
      </c>
      <c r="C160" t="s">
        <v>512</v>
      </c>
      <c r="D160" t="s">
        <v>617</v>
      </c>
      <c r="E160" s="3">
        <v>108.92222222222222</v>
      </c>
      <c r="F160" s="3">
        <f>Table3[[#This Row],[Total Hours Nurse Staffing]]/Table3[[#This Row],[MDS Census]]</f>
        <v>3.1814607773130676</v>
      </c>
      <c r="G160" s="3">
        <f>Table3[[#This Row],[Total Direct Care Staff Hours]]/Table3[[#This Row],[MDS Census]]</f>
        <v>2.9771835152504336</v>
      </c>
      <c r="H160" s="3">
        <f>Table3[[#This Row],[Total RN Hours (w/ Admin, DON)]]/Table3[[#This Row],[MDS Census]]</f>
        <v>0.34123737631337342</v>
      </c>
      <c r="I160" s="3">
        <f>Table3[[#This Row],[RN Hours (excl. Admin, DON)]]/Table3[[#This Row],[MDS Census]]</f>
        <v>0.13696011425073956</v>
      </c>
      <c r="J160" s="3">
        <f t="shared" si="2"/>
        <v>346.53177777777779</v>
      </c>
      <c r="K160" s="3">
        <f>SUM(Table3[[#This Row],[RN Hours (excl. Admin, DON)]], Table3[[#This Row],[LPN Hours (excl. Admin)]], Table3[[#This Row],[CNA Hours]], Table3[[#This Row],[NA TR Hours]], Table3[[#This Row],[Med Aide/Tech Hours]])</f>
        <v>324.28144444444445</v>
      </c>
      <c r="L160" s="3">
        <f>SUM(Table3[[#This Row],[RN Hours (excl. Admin, DON)]:[RN DON Hours]])</f>
        <v>37.168333333333329</v>
      </c>
      <c r="M160" s="3">
        <v>14.917999999999999</v>
      </c>
      <c r="N160" s="3">
        <v>16.650333333333332</v>
      </c>
      <c r="O160" s="3">
        <v>5.6</v>
      </c>
      <c r="P160" s="3">
        <f>SUM(Table3[[#This Row],[LPN Hours (excl. Admin)]:[LPN Admin Hours]])</f>
        <v>119.70977777777777</v>
      </c>
      <c r="Q160" s="3">
        <v>119.70977777777777</v>
      </c>
      <c r="R160" s="3">
        <v>0</v>
      </c>
      <c r="S160" s="3">
        <f>SUM(Table3[[#This Row],[CNA Hours]], Table3[[#This Row],[NA TR Hours]], Table3[[#This Row],[Med Aide/Tech Hours]])</f>
        <v>189.65366666666668</v>
      </c>
      <c r="T160" s="3">
        <v>177.70411111111113</v>
      </c>
      <c r="U160" s="3">
        <v>11.949555555555554</v>
      </c>
      <c r="V160" s="3">
        <v>0</v>
      </c>
      <c r="W160" s="3">
        <f>SUM(Table3[[#This Row],[RN Hours Contract]:[Med Aide Hours Contract]])</f>
        <v>0.6</v>
      </c>
      <c r="X160" s="3">
        <v>0</v>
      </c>
      <c r="Y160" s="3">
        <v>0.25555555555555554</v>
      </c>
      <c r="Z160" s="3">
        <v>0.17777777777777778</v>
      </c>
      <c r="AA160" s="3">
        <v>0</v>
      </c>
      <c r="AB160" s="3">
        <v>0</v>
      </c>
      <c r="AC160" s="3">
        <v>0.16666666666666666</v>
      </c>
      <c r="AD160" s="3">
        <v>0</v>
      </c>
      <c r="AE160" s="3">
        <v>0</v>
      </c>
      <c r="AF160" t="s">
        <v>158</v>
      </c>
      <c r="AG160" s="13">
        <v>4</v>
      </c>
      <c r="AQ160"/>
    </row>
    <row r="161" spans="1:43" x14ac:dyDescent="0.2">
      <c r="A161" t="s">
        <v>221</v>
      </c>
      <c r="B161" t="s">
        <v>381</v>
      </c>
      <c r="C161" t="s">
        <v>460</v>
      </c>
      <c r="D161" t="s">
        <v>584</v>
      </c>
      <c r="E161" s="3">
        <v>93.4</v>
      </c>
      <c r="F161" s="3">
        <f>Table3[[#This Row],[Total Hours Nurse Staffing]]/Table3[[#This Row],[MDS Census]]</f>
        <v>4.3471008803235778</v>
      </c>
      <c r="G161" s="3">
        <f>Table3[[#This Row],[Total Direct Care Staff Hours]]/Table3[[#This Row],[MDS Census]]</f>
        <v>3.822118724720438</v>
      </c>
      <c r="H161" s="3">
        <f>Table3[[#This Row],[Total RN Hours (w/ Admin, DON)]]/Table3[[#This Row],[MDS Census]]</f>
        <v>0.55457054484891743</v>
      </c>
      <c r="I161" s="3">
        <f>Table3[[#This Row],[RN Hours (excl. Admin, DON)]]/Table3[[#This Row],[MDS Census]]</f>
        <v>0.17576374018558172</v>
      </c>
      <c r="J161" s="3">
        <f t="shared" si="2"/>
        <v>406.0192222222222</v>
      </c>
      <c r="K161" s="3">
        <f>SUM(Table3[[#This Row],[RN Hours (excl. Admin, DON)]], Table3[[#This Row],[LPN Hours (excl. Admin)]], Table3[[#This Row],[CNA Hours]], Table3[[#This Row],[NA TR Hours]], Table3[[#This Row],[Med Aide/Tech Hours]])</f>
        <v>356.98588888888895</v>
      </c>
      <c r="L161" s="3">
        <f>SUM(Table3[[#This Row],[RN Hours (excl. Admin, DON)]:[RN DON Hours]])</f>
        <v>51.796888888888887</v>
      </c>
      <c r="M161" s="3">
        <v>16.416333333333334</v>
      </c>
      <c r="N161" s="3">
        <v>35.380555555555553</v>
      </c>
      <c r="O161" s="3">
        <v>0</v>
      </c>
      <c r="P161" s="3">
        <f>SUM(Table3[[#This Row],[LPN Hours (excl. Admin)]:[LPN Admin Hours]])</f>
        <v>95.713999999999999</v>
      </c>
      <c r="Q161" s="3">
        <v>82.061222222222227</v>
      </c>
      <c r="R161" s="3">
        <v>13.652777777777779</v>
      </c>
      <c r="S161" s="3">
        <f>SUM(Table3[[#This Row],[CNA Hours]], Table3[[#This Row],[NA TR Hours]], Table3[[#This Row],[Med Aide/Tech Hours]])</f>
        <v>258.50833333333333</v>
      </c>
      <c r="T161" s="3">
        <v>245.36666666666667</v>
      </c>
      <c r="U161" s="3">
        <v>8.0527777777777771</v>
      </c>
      <c r="V161" s="3">
        <v>5.0888888888888886</v>
      </c>
      <c r="W161" s="3">
        <f>SUM(Table3[[#This Row],[RN Hours Contract]:[Med Aide Hours Contract]])</f>
        <v>0.93333333333333335</v>
      </c>
      <c r="X161" s="3">
        <v>0</v>
      </c>
      <c r="Y161" s="3">
        <v>0.93333333333333335</v>
      </c>
      <c r="Z161" s="3">
        <v>0</v>
      </c>
      <c r="AA161" s="3">
        <v>0</v>
      </c>
      <c r="AB161" s="3">
        <v>0</v>
      </c>
      <c r="AC161" s="3">
        <v>0</v>
      </c>
      <c r="AD161" s="3">
        <v>0</v>
      </c>
      <c r="AE161" s="3">
        <v>0</v>
      </c>
      <c r="AF161" t="s">
        <v>159</v>
      </c>
      <c r="AG161" s="13">
        <v>4</v>
      </c>
      <c r="AQ161"/>
    </row>
    <row r="162" spans="1:43" x14ac:dyDescent="0.2">
      <c r="A162" t="s">
        <v>221</v>
      </c>
      <c r="B162" t="s">
        <v>382</v>
      </c>
      <c r="C162" t="s">
        <v>519</v>
      </c>
      <c r="D162" t="s">
        <v>614</v>
      </c>
      <c r="E162" s="3">
        <v>52.677777777777777</v>
      </c>
      <c r="F162" s="3">
        <f>Table3[[#This Row],[Total Hours Nurse Staffing]]/Table3[[#This Row],[MDS Census]]</f>
        <v>4.4584307108205019</v>
      </c>
      <c r="G162" s="3">
        <f>Table3[[#This Row],[Total Direct Care Staff Hours]]/Table3[[#This Row],[MDS Census]]</f>
        <v>3.8797300147648177</v>
      </c>
      <c r="H162" s="3">
        <f>Table3[[#This Row],[Total RN Hours (w/ Admin, DON)]]/Table3[[#This Row],[MDS Census]]</f>
        <v>0.53533009913520346</v>
      </c>
      <c r="I162" s="3">
        <f>Table3[[#This Row],[RN Hours (excl. Admin, DON)]]/Table3[[#This Row],[MDS Census]]</f>
        <v>0.21778105884834423</v>
      </c>
      <c r="J162" s="3">
        <f t="shared" si="2"/>
        <v>234.86022222222223</v>
      </c>
      <c r="K162" s="3">
        <f>SUM(Table3[[#This Row],[RN Hours (excl. Admin, DON)]], Table3[[#This Row],[LPN Hours (excl. Admin)]], Table3[[#This Row],[CNA Hours]], Table3[[#This Row],[NA TR Hours]], Table3[[#This Row],[Med Aide/Tech Hours]])</f>
        <v>204.37555555555556</v>
      </c>
      <c r="L162" s="3">
        <f>SUM(Table3[[#This Row],[RN Hours (excl. Admin, DON)]:[RN DON Hours]])</f>
        <v>28.199999999999996</v>
      </c>
      <c r="M162" s="3">
        <v>11.472222222222221</v>
      </c>
      <c r="N162" s="3">
        <v>11.408333333333333</v>
      </c>
      <c r="O162" s="3">
        <v>5.3194444444444446</v>
      </c>
      <c r="P162" s="3">
        <f>SUM(Table3[[#This Row],[LPN Hours (excl. Admin)]:[LPN Admin Hours]])</f>
        <v>52.825000000000003</v>
      </c>
      <c r="Q162" s="3">
        <v>39.068111111111115</v>
      </c>
      <c r="R162" s="3">
        <v>13.756888888888888</v>
      </c>
      <c r="S162" s="3">
        <f>SUM(Table3[[#This Row],[CNA Hours]], Table3[[#This Row],[NA TR Hours]], Table3[[#This Row],[Med Aide/Tech Hours]])</f>
        <v>153.83522222222223</v>
      </c>
      <c r="T162" s="3">
        <v>152.303</v>
      </c>
      <c r="U162" s="3">
        <v>0</v>
      </c>
      <c r="V162" s="3">
        <v>1.5322222222222224</v>
      </c>
      <c r="W162" s="3">
        <f>SUM(Table3[[#This Row],[RN Hours Contract]:[Med Aide Hours Contract]])</f>
        <v>3.0555555555555555E-2</v>
      </c>
      <c r="X162" s="3">
        <v>0</v>
      </c>
      <c r="Y162" s="3">
        <v>3.0555555555555555E-2</v>
      </c>
      <c r="Z162" s="3">
        <v>0</v>
      </c>
      <c r="AA162" s="3">
        <v>0</v>
      </c>
      <c r="AB162" s="3">
        <v>0</v>
      </c>
      <c r="AC162" s="3">
        <v>0</v>
      </c>
      <c r="AD162" s="3">
        <v>0</v>
      </c>
      <c r="AE162" s="3">
        <v>0</v>
      </c>
      <c r="AF162" t="s">
        <v>160</v>
      </c>
      <c r="AG162" s="13">
        <v>4</v>
      </c>
      <c r="AQ162"/>
    </row>
    <row r="163" spans="1:43" x14ac:dyDescent="0.2">
      <c r="A163" t="s">
        <v>221</v>
      </c>
      <c r="B163" t="s">
        <v>383</v>
      </c>
      <c r="C163" t="s">
        <v>445</v>
      </c>
      <c r="D163" t="s">
        <v>572</v>
      </c>
      <c r="E163" s="3">
        <v>82.711111111111109</v>
      </c>
      <c r="F163" s="3">
        <f>Table3[[#This Row],[Total Hours Nurse Staffing]]/Table3[[#This Row],[MDS Census]]</f>
        <v>3.5460773777538961</v>
      </c>
      <c r="G163" s="3">
        <f>Table3[[#This Row],[Total Direct Care Staff Hours]]/Table3[[#This Row],[MDS Census]]</f>
        <v>3.0200161203653955</v>
      </c>
      <c r="H163" s="3">
        <f>Table3[[#This Row],[Total RN Hours (w/ Admin, DON)]]/Table3[[#This Row],[MDS Census]]</f>
        <v>0.46477028479312193</v>
      </c>
      <c r="I163" s="3">
        <f>Table3[[#This Row],[RN Hours (excl. Admin, DON)]]/Table3[[#This Row],[MDS Census]]</f>
        <v>1.1284255776464268E-2</v>
      </c>
      <c r="J163" s="3">
        <f t="shared" si="2"/>
        <v>293.3</v>
      </c>
      <c r="K163" s="3">
        <f>SUM(Table3[[#This Row],[RN Hours (excl. Admin, DON)]], Table3[[#This Row],[LPN Hours (excl. Admin)]], Table3[[#This Row],[CNA Hours]], Table3[[#This Row],[NA TR Hours]], Table3[[#This Row],[Med Aide/Tech Hours]])</f>
        <v>249.78888888888892</v>
      </c>
      <c r="L163" s="3">
        <f>SUM(Table3[[#This Row],[RN Hours (excl. Admin, DON)]:[RN DON Hours]])</f>
        <v>38.441666666666663</v>
      </c>
      <c r="M163" s="3">
        <v>0.93333333333333335</v>
      </c>
      <c r="N163" s="3">
        <v>24.263888888888889</v>
      </c>
      <c r="O163" s="3">
        <v>13.244444444444444</v>
      </c>
      <c r="P163" s="3">
        <f>SUM(Table3[[#This Row],[LPN Hours (excl. Admin)]:[LPN Admin Hours]])</f>
        <v>71.611111111111114</v>
      </c>
      <c r="Q163" s="3">
        <v>65.608333333333334</v>
      </c>
      <c r="R163" s="3">
        <v>6.0027777777777782</v>
      </c>
      <c r="S163" s="3">
        <f>SUM(Table3[[#This Row],[CNA Hours]], Table3[[#This Row],[NA TR Hours]], Table3[[#This Row],[Med Aide/Tech Hours]])</f>
        <v>183.24722222222223</v>
      </c>
      <c r="T163" s="3">
        <v>173.92500000000001</v>
      </c>
      <c r="U163" s="3">
        <v>9.3222222222222229</v>
      </c>
      <c r="V163" s="3">
        <v>0</v>
      </c>
      <c r="W163" s="3">
        <f>SUM(Table3[[#This Row],[RN Hours Contract]:[Med Aide Hours Contract]])</f>
        <v>0</v>
      </c>
      <c r="X163" s="3">
        <v>0</v>
      </c>
      <c r="Y163" s="3">
        <v>0</v>
      </c>
      <c r="Z163" s="3">
        <v>0</v>
      </c>
      <c r="AA163" s="3">
        <v>0</v>
      </c>
      <c r="AB163" s="3">
        <v>0</v>
      </c>
      <c r="AC163" s="3">
        <v>0</v>
      </c>
      <c r="AD163" s="3">
        <v>0</v>
      </c>
      <c r="AE163" s="3">
        <v>0</v>
      </c>
      <c r="AF163" t="s">
        <v>161</v>
      </c>
      <c r="AG163" s="13">
        <v>4</v>
      </c>
      <c r="AQ163"/>
    </row>
    <row r="164" spans="1:43" x14ac:dyDescent="0.2">
      <c r="A164" t="s">
        <v>221</v>
      </c>
      <c r="B164" t="s">
        <v>384</v>
      </c>
      <c r="C164" t="s">
        <v>456</v>
      </c>
      <c r="D164" t="s">
        <v>581</v>
      </c>
      <c r="E164" s="3">
        <v>199.5</v>
      </c>
      <c r="F164" s="3">
        <f>Table3[[#This Row],[Total Hours Nurse Staffing]]/Table3[[#This Row],[MDS Census]]</f>
        <v>3.8417850181008077</v>
      </c>
      <c r="G164" s="3">
        <f>Table3[[#This Row],[Total Direct Care Staff Hours]]/Table3[[#This Row],[MDS Census]]</f>
        <v>3.5844054580896691</v>
      </c>
      <c r="H164" s="3">
        <f>Table3[[#This Row],[Total RN Hours (w/ Admin, DON)]]/Table3[[#This Row],[MDS Census]]</f>
        <v>0.40637705374547478</v>
      </c>
      <c r="I164" s="3">
        <f>Table3[[#This Row],[RN Hours (excl. Admin, DON)]]/Table3[[#This Row],[MDS Census]]</f>
        <v>0.22823725981620718</v>
      </c>
      <c r="J164" s="3">
        <f t="shared" si="2"/>
        <v>766.43611111111113</v>
      </c>
      <c r="K164" s="3">
        <f>SUM(Table3[[#This Row],[RN Hours (excl. Admin, DON)]], Table3[[#This Row],[LPN Hours (excl. Admin)]], Table3[[#This Row],[CNA Hours]], Table3[[#This Row],[NA TR Hours]], Table3[[#This Row],[Med Aide/Tech Hours]])</f>
        <v>715.08888888888896</v>
      </c>
      <c r="L164" s="3">
        <f>SUM(Table3[[#This Row],[RN Hours (excl. Admin, DON)]:[RN DON Hours]])</f>
        <v>81.072222222222223</v>
      </c>
      <c r="M164" s="3">
        <v>45.533333333333331</v>
      </c>
      <c r="N164" s="3">
        <v>29.130555555555556</v>
      </c>
      <c r="O164" s="3">
        <v>6.4083333333333332</v>
      </c>
      <c r="P164" s="3">
        <f>SUM(Table3[[#This Row],[LPN Hours (excl. Admin)]:[LPN Admin Hours]])</f>
        <v>244.28333333333333</v>
      </c>
      <c r="Q164" s="3">
        <v>228.47499999999999</v>
      </c>
      <c r="R164" s="3">
        <v>15.808333333333334</v>
      </c>
      <c r="S164" s="3">
        <f>SUM(Table3[[#This Row],[CNA Hours]], Table3[[#This Row],[NA TR Hours]], Table3[[#This Row],[Med Aide/Tech Hours]])</f>
        <v>441.08055555555558</v>
      </c>
      <c r="T164" s="3">
        <v>441.08055555555558</v>
      </c>
      <c r="U164" s="3">
        <v>0</v>
      </c>
      <c r="V164" s="3">
        <v>0</v>
      </c>
      <c r="W164" s="3">
        <f>SUM(Table3[[#This Row],[RN Hours Contract]:[Med Aide Hours Contract]])</f>
        <v>0</v>
      </c>
      <c r="X164" s="3">
        <v>0</v>
      </c>
      <c r="Y164" s="3">
        <v>0</v>
      </c>
      <c r="Z164" s="3">
        <v>0</v>
      </c>
      <c r="AA164" s="3">
        <v>0</v>
      </c>
      <c r="AB164" s="3">
        <v>0</v>
      </c>
      <c r="AC164" s="3">
        <v>0</v>
      </c>
      <c r="AD164" s="3">
        <v>0</v>
      </c>
      <c r="AE164" s="3">
        <v>0</v>
      </c>
      <c r="AF164" t="s">
        <v>162</v>
      </c>
      <c r="AG164" s="13">
        <v>4</v>
      </c>
      <c r="AQ164"/>
    </row>
    <row r="165" spans="1:43" x14ac:dyDescent="0.2">
      <c r="A165" t="s">
        <v>221</v>
      </c>
      <c r="B165" t="s">
        <v>385</v>
      </c>
      <c r="C165" t="s">
        <v>550</v>
      </c>
      <c r="D165" t="s">
        <v>599</v>
      </c>
      <c r="E165" s="3">
        <v>151</v>
      </c>
      <c r="F165" s="3">
        <f>Table3[[#This Row],[Total Hours Nurse Staffing]]/Table3[[#This Row],[MDS Census]]</f>
        <v>3.9496445916114791</v>
      </c>
      <c r="G165" s="3">
        <f>Table3[[#This Row],[Total Direct Care Staff Hours]]/Table3[[#This Row],[MDS Census]]</f>
        <v>3.5970544518027956</v>
      </c>
      <c r="H165" s="3">
        <f>Table3[[#This Row],[Total RN Hours (w/ Admin, DON)]]/Table3[[#This Row],[MDS Census]]</f>
        <v>0.58344297277409862</v>
      </c>
      <c r="I165" s="3">
        <f>Table3[[#This Row],[RN Hours (excl. Admin, DON)]]/Table3[[#This Row],[MDS Census]]</f>
        <v>0.33973436350257541</v>
      </c>
      <c r="J165" s="3">
        <f t="shared" si="2"/>
        <v>596.39633333333336</v>
      </c>
      <c r="K165" s="3">
        <f>SUM(Table3[[#This Row],[RN Hours (excl. Admin, DON)]], Table3[[#This Row],[LPN Hours (excl. Admin)]], Table3[[#This Row],[CNA Hours]], Table3[[#This Row],[NA TR Hours]], Table3[[#This Row],[Med Aide/Tech Hours]])</f>
        <v>543.15522222222216</v>
      </c>
      <c r="L165" s="3">
        <f>SUM(Table3[[#This Row],[RN Hours (excl. Admin, DON)]:[RN DON Hours]])</f>
        <v>88.099888888888884</v>
      </c>
      <c r="M165" s="3">
        <v>51.299888888888887</v>
      </c>
      <c r="N165" s="3">
        <v>31.377777777777776</v>
      </c>
      <c r="O165" s="3">
        <v>5.4222222222222225</v>
      </c>
      <c r="P165" s="3">
        <f>SUM(Table3[[#This Row],[LPN Hours (excl. Admin)]:[LPN Admin Hours]])</f>
        <v>119.0368888888889</v>
      </c>
      <c r="Q165" s="3">
        <v>102.59577777777778</v>
      </c>
      <c r="R165" s="3">
        <v>16.441111111111113</v>
      </c>
      <c r="S165" s="3">
        <f>SUM(Table3[[#This Row],[CNA Hours]], Table3[[#This Row],[NA TR Hours]], Table3[[#This Row],[Med Aide/Tech Hours]])</f>
        <v>389.25955555555555</v>
      </c>
      <c r="T165" s="3">
        <v>380.28</v>
      </c>
      <c r="U165" s="3">
        <v>8.9795555555555584</v>
      </c>
      <c r="V165" s="3">
        <v>0</v>
      </c>
      <c r="W165" s="3">
        <f>SUM(Table3[[#This Row],[RN Hours Contract]:[Med Aide Hours Contract]])</f>
        <v>0</v>
      </c>
      <c r="X165" s="3">
        <v>0</v>
      </c>
      <c r="Y165" s="3">
        <v>0</v>
      </c>
      <c r="Z165" s="3">
        <v>0</v>
      </c>
      <c r="AA165" s="3">
        <v>0</v>
      </c>
      <c r="AB165" s="3">
        <v>0</v>
      </c>
      <c r="AC165" s="3">
        <v>0</v>
      </c>
      <c r="AD165" s="3">
        <v>0</v>
      </c>
      <c r="AE165" s="3">
        <v>0</v>
      </c>
      <c r="AF165" t="s">
        <v>163</v>
      </c>
      <c r="AG165" s="13">
        <v>4</v>
      </c>
      <c r="AQ165"/>
    </row>
    <row r="166" spans="1:43" x14ac:dyDescent="0.2">
      <c r="A166" t="s">
        <v>221</v>
      </c>
      <c r="B166" t="s">
        <v>386</v>
      </c>
      <c r="C166" t="s">
        <v>551</v>
      </c>
      <c r="D166" t="s">
        <v>576</v>
      </c>
      <c r="E166" s="3">
        <v>60.422222222222224</v>
      </c>
      <c r="F166" s="3">
        <f>Table3[[#This Row],[Total Hours Nurse Staffing]]/Table3[[#This Row],[MDS Census]]</f>
        <v>3.5489867598381757</v>
      </c>
      <c r="G166" s="3">
        <f>Table3[[#This Row],[Total Direct Care Staff Hours]]/Table3[[#This Row],[MDS Census]]</f>
        <v>3.2144152261860981</v>
      </c>
      <c r="H166" s="3">
        <f>Table3[[#This Row],[Total RN Hours (w/ Admin, DON)]]/Table3[[#This Row],[MDS Census]]</f>
        <v>1.0663184994483266</v>
      </c>
      <c r="I166" s="3">
        <f>Table3[[#This Row],[RN Hours (excl. Admin, DON)]]/Table3[[#This Row],[MDS Census]]</f>
        <v>0.73174696579624865</v>
      </c>
      <c r="J166" s="3">
        <f t="shared" si="2"/>
        <v>214.43766666666667</v>
      </c>
      <c r="K166" s="3">
        <f>SUM(Table3[[#This Row],[RN Hours (excl. Admin, DON)]], Table3[[#This Row],[LPN Hours (excl. Admin)]], Table3[[#This Row],[CNA Hours]], Table3[[#This Row],[NA TR Hours]], Table3[[#This Row],[Med Aide/Tech Hours]])</f>
        <v>194.22211111111113</v>
      </c>
      <c r="L166" s="3">
        <f>SUM(Table3[[#This Row],[RN Hours (excl. Admin, DON)]:[RN DON Hours]])</f>
        <v>64.429333333333332</v>
      </c>
      <c r="M166" s="3">
        <v>44.213777777777779</v>
      </c>
      <c r="N166" s="3">
        <v>15.059999999999993</v>
      </c>
      <c r="O166" s="3">
        <v>5.1555555555555559</v>
      </c>
      <c r="P166" s="3">
        <f>SUM(Table3[[#This Row],[LPN Hours (excl. Admin)]:[LPN Admin Hours]])</f>
        <v>39.278333333333336</v>
      </c>
      <c r="Q166" s="3">
        <v>39.278333333333336</v>
      </c>
      <c r="R166" s="3">
        <v>0</v>
      </c>
      <c r="S166" s="3">
        <f>SUM(Table3[[#This Row],[CNA Hours]], Table3[[#This Row],[NA TR Hours]], Table3[[#This Row],[Med Aide/Tech Hours]])</f>
        <v>110.73</v>
      </c>
      <c r="T166" s="3">
        <v>110.73</v>
      </c>
      <c r="U166" s="3">
        <v>0</v>
      </c>
      <c r="V166" s="3">
        <v>0</v>
      </c>
      <c r="W166" s="3">
        <f>SUM(Table3[[#This Row],[RN Hours Contract]:[Med Aide Hours Contract]])</f>
        <v>1.6842222222222223</v>
      </c>
      <c r="X166" s="3">
        <v>0</v>
      </c>
      <c r="Y166" s="3">
        <v>0</v>
      </c>
      <c r="Z166" s="3">
        <v>0</v>
      </c>
      <c r="AA166" s="3">
        <v>0</v>
      </c>
      <c r="AB166" s="3">
        <v>0</v>
      </c>
      <c r="AC166" s="3">
        <v>1.6842222222222223</v>
      </c>
      <c r="AD166" s="3">
        <v>0</v>
      </c>
      <c r="AE166" s="3">
        <v>0</v>
      </c>
      <c r="AF166" t="s">
        <v>164</v>
      </c>
      <c r="AG166" s="13">
        <v>4</v>
      </c>
      <c r="AQ166"/>
    </row>
    <row r="167" spans="1:43" x14ac:dyDescent="0.2">
      <c r="A167" t="s">
        <v>221</v>
      </c>
      <c r="B167" t="s">
        <v>387</v>
      </c>
      <c r="C167" t="s">
        <v>456</v>
      </c>
      <c r="D167" t="s">
        <v>581</v>
      </c>
      <c r="E167" s="3">
        <v>122.14444444444445</v>
      </c>
      <c r="F167" s="3">
        <f>Table3[[#This Row],[Total Hours Nurse Staffing]]/Table3[[#This Row],[MDS Census]]</f>
        <v>4.1720640407532068</v>
      </c>
      <c r="G167" s="3">
        <f>Table3[[#This Row],[Total Direct Care Staff Hours]]/Table3[[#This Row],[MDS Census]]</f>
        <v>3.9705949240425724</v>
      </c>
      <c r="H167" s="3">
        <f>Table3[[#This Row],[Total RN Hours (w/ Admin, DON)]]/Table3[[#This Row],[MDS Census]]</f>
        <v>0.4712089511507323</v>
      </c>
      <c r="I167" s="3">
        <f>Table3[[#This Row],[RN Hours (excl. Admin, DON)]]/Table3[[#This Row],[MDS Census]]</f>
        <v>0.3955244246338579</v>
      </c>
      <c r="J167" s="3">
        <f t="shared" si="2"/>
        <v>509.59444444444443</v>
      </c>
      <c r="K167" s="3">
        <f>SUM(Table3[[#This Row],[RN Hours (excl. Admin, DON)]], Table3[[#This Row],[LPN Hours (excl. Admin)]], Table3[[#This Row],[CNA Hours]], Table3[[#This Row],[NA TR Hours]], Table3[[#This Row],[Med Aide/Tech Hours]])</f>
        <v>484.98611111111109</v>
      </c>
      <c r="L167" s="3">
        <f>SUM(Table3[[#This Row],[RN Hours (excl. Admin, DON)]:[RN DON Hours]])</f>
        <v>57.555555555555557</v>
      </c>
      <c r="M167" s="3">
        <v>48.31111111111111</v>
      </c>
      <c r="N167" s="3">
        <v>4.0888888888888886</v>
      </c>
      <c r="O167" s="3">
        <v>5.1555555555555559</v>
      </c>
      <c r="P167" s="3">
        <f>SUM(Table3[[#This Row],[LPN Hours (excl. Admin)]:[LPN Admin Hours]])</f>
        <v>148.49166666666665</v>
      </c>
      <c r="Q167" s="3">
        <v>133.12777777777777</v>
      </c>
      <c r="R167" s="3">
        <v>15.363888888888889</v>
      </c>
      <c r="S167" s="3">
        <f>SUM(Table3[[#This Row],[CNA Hours]], Table3[[#This Row],[NA TR Hours]], Table3[[#This Row],[Med Aide/Tech Hours]])</f>
        <v>303.54722222222222</v>
      </c>
      <c r="T167" s="3">
        <v>303.54722222222222</v>
      </c>
      <c r="U167" s="3">
        <v>0</v>
      </c>
      <c r="V167" s="3">
        <v>0</v>
      </c>
      <c r="W167" s="3">
        <f>SUM(Table3[[#This Row],[RN Hours Contract]:[Med Aide Hours Contract]])</f>
        <v>18.144444444444446</v>
      </c>
      <c r="X167" s="3">
        <v>2.8861111111111111</v>
      </c>
      <c r="Y167" s="3">
        <v>0</v>
      </c>
      <c r="Z167" s="3">
        <v>0</v>
      </c>
      <c r="AA167" s="3">
        <v>9.3388888888888886</v>
      </c>
      <c r="AB167" s="3">
        <v>0</v>
      </c>
      <c r="AC167" s="3">
        <v>5.9194444444444443</v>
      </c>
      <c r="AD167" s="3">
        <v>0</v>
      </c>
      <c r="AE167" s="3">
        <v>0</v>
      </c>
      <c r="AF167" t="s">
        <v>165</v>
      </c>
      <c r="AG167" s="13">
        <v>4</v>
      </c>
      <c r="AQ167"/>
    </row>
    <row r="168" spans="1:43" x14ac:dyDescent="0.2">
      <c r="A168" t="s">
        <v>221</v>
      </c>
      <c r="B168" t="s">
        <v>388</v>
      </c>
      <c r="C168" t="s">
        <v>552</v>
      </c>
      <c r="D168" t="s">
        <v>619</v>
      </c>
      <c r="E168" s="3">
        <v>68.444444444444443</v>
      </c>
      <c r="F168" s="3">
        <f>Table3[[#This Row],[Total Hours Nurse Staffing]]/Table3[[#This Row],[MDS Census]]</f>
        <v>3.5541396103896106</v>
      </c>
      <c r="G168" s="3">
        <f>Table3[[#This Row],[Total Direct Care Staff Hours]]/Table3[[#This Row],[MDS Census]]</f>
        <v>3.1753652597402597</v>
      </c>
      <c r="H168" s="3">
        <f>Table3[[#This Row],[Total RN Hours (w/ Admin, DON)]]/Table3[[#This Row],[MDS Census]]</f>
        <v>0.56866883116883116</v>
      </c>
      <c r="I168" s="3">
        <f>Table3[[#This Row],[RN Hours (excl. Admin, DON)]]/Table3[[#This Row],[MDS Census]]</f>
        <v>0.33879870129870132</v>
      </c>
      <c r="J168" s="3">
        <f t="shared" si="2"/>
        <v>243.26111111111112</v>
      </c>
      <c r="K168" s="3">
        <f>SUM(Table3[[#This Row],[RN Hours (excl. Admin, DON)]], Table3[[#This Row],[LPN Hours (excl. Admin)]], Table3[[#This Row],[CNA Hours]], Table3[[#This Row],[NA TR Hours]], Table3[[#This Row],[Med Aide/Tech Hours]])</f>
        <v>217.33611111111111</v>
      </c>
      <c r="L168" s="3">
        <f>SUM(Table3[[#This Row],[RN Hours (excl. Admin, DON)]:[RN DON Hours]])</f>
        <v>38.922222222222224</v>
      </c>
      <c r="M168" s="3">
        <v>23.18888888888889</v>
      </c>
      <c r="N168" s="3">
        <v>10.222222222222221</v>
      </c>
      <c r="O168" s="3">
        <v>5.5111111111111111</v>
      </c>
      <c r="P168" s="3">
        <f>SUM(Table3[[#This Row],[LPN Hours (excl. Admin)]:[LPN Admin Hours]])</f>
        <v>67.352777777777774</v>
      </c>
      <c r="Q168" s="3">
        <v>57.161111111111111</v>
      </c>
      <c r="R168" s="3">
        <v>10.191666666666666</v>
      </c>
      <c r="S168" s="3">
        <f>SUM(Table3[[#This Row],[CNA Hours]], Table3[[#This Row],[NA TR Hours]], Table3[[#This Row],[Med Aide/Tech Hours]])</f>
        <v>136.98611111111111</v>
      </c>
      <c r="T168" s="3">
        <v>136.98611111111111</v>
      </c>
      <c r="U168" s="3">
        <v>0</v>
      </c>
      <c r="V168" s="3">
        <v>0</v>
      </c>
      <c r="W168" s="3">
        <f>SUM(Table3[[#This Row],[RN Hours Contract]:[Med Aide Hours Contract]])</f>
        <v>0</v>
      </c>
      <c r="X168" s="3">
        <v>0</v>
      </c>
      <c r="Y168" s="3">
        <v>0</v>
      </c>
      <c r="Z168" s="3">
        <v>0</v>
      </c>
      <c r="AA168" s="3">
        <v>0</v>
      </c>
      <c r="AB168" s="3">
        <v>0</v>
      </c>
      <c r="AC168" s="3">
        <v>0</v>
      </c>
      <c r="AD168" s="3">
        <v>0</v>
      </c>
      <c r="AE168" s="3">
        <v>0</v>
      </c>
      <c r="AF168" t="s">
        <v>166</v>
      </c>
      <c r="AG168" s="13">
        <v>4</v>
      </c>
      <c r="AQ168"/>
    </row>
    <row r="169" spans="1:43" x14ac:dyDescent="0.2">
      <c r="A169" t="s">
        <v>221</v>
      </c>
      <c r="B169" t="s">
        <v>389</v>
      </c>
      <c r="C169" t="s">
        <v>475</v>
      </c>
      <c r="D169" t="s">
        <v>596</v>
      </c>
      <c r="E169" s="3">
        <v>90.477777777777774</v>
      </c>
      <c r="F169" s="3">
        <f>Table3[[#This Row],[Total Hours Nurse Staffing]]/Table3[[#This Row],[MDS Census]]</f>
        <v>2.8515583937123909</v>
      </c>
      <c r="G169" s="3">
        <f>Table3[[#This Row],[Total Direct Care Staff Hours]]/Table3[[#This Row],[MDS Census]]</f>
        <v>2.6538585287977403</v>
      </c>
      <c r="H169" s="3">
        <f>Table3[[#This Row],[Total RN Hours (w/ Admin, DON)]]/Table3[[#This Row],[MDS Census]]</f>
        <v>0.44056613041876469</v>
      </c>
      <c r="I169" s="3">
        <f>Table3[[#This Row],[RN Hours (excl. Admin, DON)]]/Table3[[#This Row],[MDS Census]]</f>
        <v>0.24286626550411397</v>
      </c>
      <c r="J169" s="3">
        <f t="shared" si="2"/>
        <v>258.00266666666664</v>
      </c>
      <c r="K169" s="3">
        <f>SUM(Table3[[#This Row],[RN Hours (excl. Admin, DON)]], Table3[[#This Row],[LPN Hours (excl. Admin)]], Table3[[#This Row],[CNA Hours]], Table3[[#This Row],[NA TR Hours]], Table3[[#This Row],[Med Aide/Tech Hours]])</f>
        <v>240.1152222222222</v>
      </c>
      <c r="L169" s="3">
        <f>SUM(Table3[[#This Row],[RN Hours (excl. Admin, DON)]:[RN DON Hours]])</f>
        <v>39.861444444444452</v>
      </c>
      <c r="M169" s="3">
        <v>21.974</v>
      </c>
      <c r="N169" s="3">
        <v>12.287444444444446</v>
      </c>
      <c r="O169" s="3">
        <v>5.6</v>
      </c>
      <c r="P169" s="3">
        <f>SUM(Table3[[#This Row],[LPN Hours (excl. Admin)]:[LPN Admin Hours]])</f>
        <v>61.794444444444444</v>
      </c>
      <c r="Q169" s="3">
        <v>61.794444444444444</v>
      </c>
      <c r="R169" s="3">
        <v>0</v>
      </c>
      <c r="S169" s="3">
        <f>SUM(Table3[[#This Row],[CNA Hours]], Table3[[#This Row],[NA TR Hours]], Table3[[#This Row],[Med Aide/Tech Hours]])</f>
        <v>156.34677777777776</v>
      </c>
      <c r="T169" s="3">
        <v>119.63366666666667</v>
      </c>
      <c r="U169" s="3">
        <v>36.713111111111097</v>
      </c>
      <c r="V169" s="3">
        <v>0</v>
      </c>
      <c r="W169" s="3">
        <f>SUM(Table3[[#This Row],[RN Hours Contract]:[Med Aide Hours Contract]])</f>
        <v>0.6</v>
      </c>
      <c r="X169" s="3">
        <v>0</v>
      </c>
      <c r="Y169" s="3">
        <v>0.6</v>
      </c>
      <c r="Z169" s="3">
        <v>0</v>
      </c>
      <c r="AA169" s="3">
        <v>0</v>
      </c>
      <c r="AB169" s="3">
        <v>0</v>
      </c>
      <c r="AC169" s="3">
        <v>0</v>
      </c>
      <c r="AD169" s="3">
        <v>0</v>
      </c>
      <c r="AE169" s="3">
        <v>0</v>
      </c>
      <c r="AF169" t="s">
        <v>167</v>
      </c>
      <c r="AG169" s="13">
        <v>4</v>
      </c>
      <c r="AQ169"/>
    </row>
    <row r="170" spans="1:43" x14ac:dyDescent="0.2">
      <c r="A170" t="s">
        <v>221</v>
      </c>
      <c r="B170" t="s">
        <v>390</v>
      </c>
      <c r="C170" t="s">
        <v>542</v>
      </c>
      <c r="D170" t="s">
        <v>631</v>
      </c>
      <c r="E170" s="3">
        <v>67.611111111111114</v>
      </c>
      <c r="F170" s="3">
        <f>Table3[[#This Row],[Total Hours Nurse Staffing]]/Table3[[#This Row],[MDS Census]]</f>
        <v>4.0749367296631052</v>
      </c>
      <c r="G170" s="3">
        <f>Table3[[#This Row],[Total Direct Care Staff Hours]]/Table3[[#This Row],[MDS Census]]</f>
        <v>3.9171717337715695</v>
      </c>
      <c r="H170" s="3">
        <f>Table3[[#This Row],[Total RN Hours (w/ Admin, DON)]]/Table3[[#This Row],[MDS Census]]</f>
        <v>0.76792276088742806</v>
      </c>
      <c r="I170" s="3">
        <f>Table3[[#This Row],[RN Hours (excl. Admin, DON)]]/Table3[[#This Row],[MDS Census]]</f>
        <v>0.61015776499589147</v>
      </c>
      <c r="J170" s="3">
        <f t="shared" si="2"/>
        <v>275.51099999999997</v>
      </c>
      <c r="K170" s="3">
        <f>SUM(Table3[[#This Row],[RN Hours (excl. Admin, DON)]], Table3[[#This Row],[LPN Hours (excl. Admin)]], Table3[[#This Row],[CNA Hours]], Table3[[#This Row],[NA TR Hours]], Table3[[#This Row],[Med Aide/Tech Hours]])</f>
        <v>264.84433333333334</v>
      </c>
      <c r="L170" s="3">
        <f>SUM(Table3[[#This Row],[RN Hours (excl. Admin, DON)]:[RN DON Hours]])</f>
        <v>51.920111111111112</v>
      </c>
      <c r="M170" s="3">
        <v>41.25344444444444</v>
      </c>
      <c r="N170" s="3">
        <v>5.4222222222222225</v>
      </c>
      <c r="O170" s="3">
        <v>5.2444444444444445</v>
      </c>
      <c r="P170" s="3">
        <f>SUM(Table3[[#This Row],[LPN Hours (excl. Admin)]:[LPN Admin Hours]])</f>
        <v>83.841888888888889</v>
      </c>
      <c r="Q170" s="3">
        <v>83.841888888888889</v>
      </c>
      <c r="R170" s="3">
        <v>0</v>
      </c>
      <c r="S170" s="3">
        <f>SUM(Table3[[#This Row],[CNA Hours]], Table3[[#This Row],[NA TR Hours]], Table3[[#This Row],[Med Aide/Tech Hours]])</f>
        <v>139.749</v>
      </c>
      <c r="T170" s="3">
        <v>139.749</v>
      </c>
      <c r="U170" s="3">
        <v>0</v>
      </c>
      <c r="V170" s="3">
        <v>0</v>
      </c>
      <c r="W170" s="3">
        <f>SUM(Table3[[#This Row],[RN Hours Contract]:[Med Aide Hours Contract]])</f>
        <v>0</v>
      </c>
      <c r="X170" s="3">
        <v>0</v>
      </c>
      <c r="Y170" s="3">
        <v>0</v>
      </c>
      <c r="Z170" s="3">
        <v>0</v>
      </c>
      <c r="AA170" s="3">
        <v>0</v>
      </c>
      <c r="AB170" s="3">
        <v>0</v>
      </c>
      <c r="AC170" s="3">
        <v>0</v>
      </c>
      <c r="AD170" s="3">
        <v>0</v>
      </c>
      <c r="AE170" s="3">
        <v>0</v>
      </c>
      <c r="AF170" t="s">
        <v>168</v>
      </c>
      <c r="AG170" s="13">
        <v>4</v>
      </c>
      <c r="AQ170"/>
    </row>
    <row r="171" spans="1:43" x14ac:dyDescent="0.2">
      <c r="A171" t="s">
        <v>221</v>
      </c>
      <c r="B171" t="s">
        <v>391</v>
      </c>
      <c r="C171" t="s">
        <v>518</v>
      </c>
      <c r="D171" t="s">
        <v>621</v>
      </c>
      <c r="E171" s="3">
        <v>50.855555555555554</v>
      </c>
      <c r="F171" s="3">
        <f>Table3[[#This Row],[Total Hours Nurse Staffing]]/Table3[[#This Row],[MDS Census]]</f>
        <v>4.480637972471051</v>
      </c>
      <c r="G171" s="3">
        <f>Table3[[#This Row],[Total Direct Care Staff Hours]]/Table3[[#This Row],[MDS Census]]</f>
        <v>4.1435175879396988</v>
      </c>
      <c r="H171" s="3">
        <f>Table3[[#This Row],[Total RN Hours (w/ Admin, DON)]]/Table3[[#This Row],[MDS Census]]</f>
        <v>0.72307188114485466</v>
      </c>
      <c r="I171" s="3">
        <f>Table3[[#This Row],[RN Hours (excl. Admin, DON)]]/Table3[[#This Row],[MDS Census]]</f>
        <v>0.38595149661350225</v>
      </c>
      <c r="J171" s="3">
        <f t="shared" si="2"/>
        <v>227.86533333333333</v>
      </c>
      <c r="K171" s="3">
        <f>SUM(Table3[[#This Row],[RN Hours (excl. Admin, DON)]], Table3[[#This Row],[LPN Hours (excl. Admin)]], Table3[[#This Row],[CNA Hours]], Table3[[#This Row],[NA TR Hours]], Table3[[#This Row],[Med Aide/Tech Hours]])</f>
        <v>210.72088888888891</v>
      </c>
      <c r="L171" s="3">
        <f>SUM(Table3[[#This Row],[RN Hours (excl. Admin, DON)]:[RN DON Hours]])</f>
        <v>36.772222222222219</v>
      </c>
      <c r="M171" s="3">
        <v>19.627777777777776</v>
      </c>
      <c r="N171" s="3">
        <v>11.269444444444444</v>
      </c>
      <c r="O171" s="3">
        <v>5.875</v>
      </c>
      <c r="P171" s="3">
        <f>SUM(Table3[[#This Row],[LPN Hours (excl. Admin)]:[LPN Admin Hours]])</f>
        <v>52.895888888888891</v>
      </c>
      <c r="Q171" s="3">
        <v>52.895888888888891</v>
      </c>
      <c r="R171" s="3">
        <v>0</v>
      </c>
      <c r="S171" s="3">
        <f>SUM(Table3[[#This Row],[CNA Hours]], Table3[[#This Row],[NA TR Hours]], Table3[[#This Row],[Med Aide/Tech Hours]])</f>
        <v>138.19722222222222</v>
      </c>
      <c r="T171" s="3">
        <v>138.19722222222222</v>
      </c>
      <c r="U171" s="3">
        <v>0</v>
      </c>
      <c r="V171" s="3">
        <v>0</v>
      </c>
      <c r="W171" s="3">
        <f>SUM(Table3[[#This Row],[RN Hours Contract]:[Med Aide Hours Contract]])</f>
        <v>0</v>
      </c>
      <c r="X171" s="3">
        <v>0</v>
      </c>
      <c r="Y171" s="3">
        <v>0</v>
      </c>
      <c r="Z171" s="3">
        <v>0</v>
      </c>
      <c r="AA171" s="3">
        <v>0</v>
      </c>
      <c r="AB171" s="3">
        <v>0</v>
      </c>
      <c r="AC171" s="3">
        <v>0</v>
      </c>
      <c r="AD171" s="3">
        <v>0</v>
      </c>
      <c r="AE171" s="3">
        <v>0</v>
      </c>
      <c r="AF171" t="s">
        <v>169</v>
      </c>
      <c r="AG171" s="13">
        <v>4</v>
      </c>
      <c r="AQ171"/>
    </row>
    <row r="172" spans="1:43" x14ac:dyDescent="0.2">
      <c r="A172" t="s">
        <v>221</v>
      </c>
      <c r="B172" t="s">
        <v>392</v>
      </c>
      <c r="C172" t="s">
        <v>452</v>
      </c>
      <c r="D172" t="s">
        <v>577</v>
      </c>
      <c r="E172" s="3">
        <v>44.1</v>
      </c>
      <c r="F172" s="3">
        <f>Table3[[#This Row],[Total Hours Nurse Staffing]]/Table3[[#This Row],[MDS Census]]</f>
        <v>4.8441672965482487</v>
      </c>
      <c r="G172" s="3">
        <f>Table3[[#This Row],[Total Direct Care Staff Hours]]/Table3[[#This Row],[MDS Census]]</f>
        <v>4.7232300327538415</v>
      </c>
      <c r="H172" s="3">
        <f>Table3[[#This Row],[Total RN Hours (w/ Admin, DON)]]/Table3[[#This Row],[MDS Census]]</f>
        <v>0.68310657596371882</v>
      </c>
      <c r="I172" s="3">
        <f>Table3[[#This Row],[RN Hours (excl. Admin, DON)]]/Table3[[#This Row],[MDS Census]]</f>
        <v>0.56216931216931221</v>
      </c>
      <c r="J172" s="3">
        <f t="shared" si="2"/>
        <v>213.62777777777779</v>
      </c>
      <c r="K172" s="3">
        <f>SUM(Table3[[#This Row],[RN Hours (excl. Admin, DON)]], Table3[[#This Row],[LPN Hours (excl. Admin)]], Table3[[#This Row],[CNA Hours]], Table3[[#This Row],[NA TR Hours]], Table3[[#This Row],[Med Aide/Tech Hours]])</f>
        <v>208.29444444444442</v>
      </c>
      <c r="L172" s="3">
        <f>SUM(Table3[[#This Row],[RN Hours (excl. Admin, DON)]:[RN DON Hours]])</f>
        <v>30.125</v>
      </c>
      <c r="M172" s="3">
        <v>24.791666666666668</v>
      </c>
      <c r="N172" s="3">
        <v>0</v>
      </c>
      <c r="O172" s="3">
        <v>5.333333333333333</v>
      </c>
      <c r="P172" s="3">
        <f>SUM(Table3[[#This Row],[LPN Hours (excl. Admin)]:[LPN Admin Hours]])</f>
        <v>39.136111111111113</v>
      </c>
      <c r="Q172" s="3">
        <v>39.136111111111113</v>
      </c>
      <c r="R172" s="3">
        <v>0</v>
      </c>
      <c r="S172" s="3">
        <f>SUM(Table3[[#This Row],[CNA Hours]], Table3[[#This Row],[NA TR Hours]], Table3[[#This Row],[Med Aide/Tech Hours]])</f>
        <v>144.36666666666667</v>
      </c>
      <c r="T172" s="3">
        <v>134.02777777777777</v>
      </c>
      <c r="U172" s="3">
        <v>10.338888888888889</v>
      </c>
      <c r="V172" s="3">
        <v>0</v>
      </c>
      <c r="W172" s="3">
        <f>SUM(Table3[[#This Row],[RN Hours Contract]:[Med Aide Hours Contract]])</f>
        <v>0</v>
      </c>
      <c r="X172" s="3">
        <v>0</v>
      </c>
      <c r="Y172" s="3">
        <v>0</v>
      </c>
      <c r="Z172" s="3">
        <v>0</v>
      </c>
      <c r="AA172" s="3">
        <v>0</v>
      </c>
      <c r="AB172" s="3">
        <v>0</v>
      </c>
      <c r="AC172" s="3">
        <v>0</v>
      </c>
      <c r="AD172" s="3">
        <v>0</v>
      </c>
      <c r="AE172" s="3">
        <v>0</v>
      </c>
      <c r="AF172" t="s">
        <v>170</v>
      </c>
      <c r="AG172" s="13">
        <v>4</v>
      </c>
      <c r="AQ172"/>
    </row>
    <row r="173" spans="1:43" x14ac:dyDescent="0.2">
      <c r="A173" t="s">
        <v>221</v>
      </c>
      <c r="B173" t="s">
        <v>393</v>
      </c>
      <c r="C173" t="s">
        <v>472</v>
      </c>
      <c r="D173" t="s">
        <v>593</v>
      </c>
      <c r="E173" s="3">
        <v>74.111111111111114</v>
      </c>
      <c r="F173" s="3">
        <f>Table3[[#This Row],[Total Hours Nurse Staffing]]/Table3[[#This Row],[MDS Census]]</f>
        <v>4.3355487256371807</v>
      </c>
      <c r="G173" s="3">
        <f>Table3[[#This Row],[Total Direct Care Staff Hours]]/Table3[[#This Row],[MDS Census]]</f>
        <v>3.9510164917541228</v>
      </c>
      <c r="H173" s="3">
        <f>Table3[[#This Row],[Total RN Hours (w/ Admin, DON)]]/Table3[[#This Row],[MDS Census]]</f>
        <v>0.64405247376311836</v>
      </c>
      <c r="I173" s="3">
        <f>Table3[[#This Row],[RN Hours (excl. Admin, DON)]]/Table3[[#This Row],[MDS Census]]</f>
        <v>0.3394047976011994</v>
      </c>
      <c r="J173" s="3">
        <f t="shared" si="2"/>
        <v>321.3123333333333</v>
      </c>
      <c r="K173" s="3">
        <f>SUM(Table3[[#This Row],[RN Hours (excl. Admin, DON)]], Table3[[#This Row],[LPN Hours (excl. Admin)]], Table3[[#This Row],[CNA Hours]], Table3[[#This Row],[NA TR Hours]], Table3[[#This Row],[Med Aide/Tech Hours]])</f>
        <v>292.81422222222221</v>
      </c>
      <c r="L173" s="3">
        <f>SUM(Table3[[#This Row],[RN Hours (excl. Admin, DON)]:[RN DON Hours]])</f>
        <v>47.731444444444442</v>
      </c>
      <c r="M173" s="3">
        <v>25.153666666666666</v>
      </c>
      <c r="N173" s="3">
        <v>16.888888888888889</v>
      </c>
      <c r="O173" s="3">
        <v>5.6888888888888891</v>
      </c>
      <c r="P173" s="3">
        <f>SUM(Table3[[#This Row],[LPN Hours (excl. Admin)]:[LPN Admin Hours]])</f>
        <v>88.449444444444438</v>
      </c>
      <c r="Q173" s="3">
        <v>82.529111111111106</v>
      </c>
      <c r="R173" s="3">
        <v>5.9203333333333337</v>
      </c>
      <c r="S173" s="3">
        <f>SUM(Table3[[#This Row],[CNA Hours]], Table3[[#This Row],[NA TR Hours]], Table3[[#This Row],[Med Aide/Tech Hours]])</f>
        <v>185.13144444444441</v>
      </c>
      <c r="T173" s="3">
        <v>177.18288888888887</v>
      </c>
      <c r="U173" s="3">
        <v>7.948555555555556</v>
      </c>
      <c r="V173" s="3">
        <v>0</v>
      </c>
      <c r="W173" s="3">
        <f>SUM(Table3[[#This Row],[RN Hours Contract]:[Med Aide Hours Contract]])</f>
        <v>0</v>
      </c>
      <c r="X173" s="3">
        <v>0</v>
      </c>
      <c r="Y173" s="3">
        <v>0</v>
      </c>
      <c r="Z173" s="3">
        <v>0</v>
      </c>
      <c r="AA173" s="3">
        <v>0</v>
      </c>
      <c r="AB173" s="3">
        <v>0</v>
      </c>
      <c r="AC173" s="3">
        <v>0</v>
      </c>
      <c r="AD173" s="3">
        <v>0</v>
      </c>
      <c r="AE173" s="3">
        <v>0</v>
      </c>
      <c r="AF173" t="s">
        <v>171</v>
      </c>
      <c r="AG173" s="13">
        <v>4</v>
      </c>
      <c r="AQ173"/>
    </row>
    <row r="174" spans="1:43" x14ac:dyDescent="0.2">
      <c r="A174" t="s">
        <v>221</v>
      </c>
      <c r="B174" t="s">
        <v>394</v>
      </c>
      <c r="C174" t="s">
        <v>533</v>
      </c>
      <c r="D174" t="s">
        <v>572</v>
      </c>
      <c r="E174" s="3">
        <v>32.077777777777776</v>
      </c>
      <c r="F174" s="3">
        <f>Table3[[#This Row],[Total Hours Nurse Staffing]]/Table3[[#This Row],[MDS Census]]</f>
        <v>2.8180706615864222</v>
      </c>
      <c r="G174" s="3">
        <f>Table3[[#This Row],[Total Direct Care Staff Hours]]/Table3[[#This Row],[MDS Census]]</f>
        <v>2.6344890890197439</v>
      </c>
      <c r="H174" s="3">
        <f>Table3[[#This Row],[Total RN Hours (w/ Admin, DON)]]/Table3[[#This Row],[MDS Census]]</f>
        <v>0.56103567717353664</v>
      </c>
      <c r="I174" s="3">
        <f>Table3[[#This Row],[RN Hours (excl. Admin, DON)]]/Table3[[#This Row],[MDS Census]]</f>
        <v>0.37745410460685835</v>
      </c>
      <c r="J174" s="3">
        <f t="shared" si="2"/>
        <v>90.397444444444446</v>
      </c>
      <c r="K174" s="3">
        <f>SUM(Table3[[#This Row],[RN Hours (excl. Admin, DON)]], Table3[[#This Row],[LPN Hours (excl. Admin)]], Table3[[#This Row],[CNA Hours]], Table3[[#This Row],[NA TR Hours]], Table3[[#This Row],[Med Aide/Tech Hours]])</f>
        <v>84.50855555555556</v>
      </c>
      <c r="L174" s="3">
        <f>SUM(Table3[[#This Row],[RN Hours (excl. Admin, DON)]:[RN DON Hours]])</f>
        <v>17.99677777777778</v>
      </c>
      <c r="M174" s="3">
        <v>12.107888888888889</v>
      </c>
      <c r="N174" s="3">
        <v>0.28888888888888886</v>
      </c>
      <c r="O174" s="3">
        <v>5.6</v>
      </c>
      <c r="P174" s="3">
        <f>SUM(Table3[[#This Row],[LPN Hours (excl. Admin)]:[LPN Admin Hours]])</f>
        <v>17.89488888888889</v>
      </c>
      <c r="Q174" s="3">
        <v>17.89488888888889</v>
      </c>
      <c r="R174" s="3">
        <v>0</v>
      </c>
      <c r="S174" s="3">
        <f>SUM(Table3[[#This Row],[CNA Hours]], Table3[[#This Row],[NA TR Hours]], Table3[[#This Row],[Med Aide/Tech Hours]])</f>
        <v>54.50577777777778</v>
      </c>
      <c r="T174" s="3">
        <v>54.50577777777778</v>
      </c>
      <c r="U174" s="3">
        <v>0</v>
      </c>
      <c r="V174" s="3">
        <v>0</v>
      </c>
      <c r="W174" s="3">
        <f>SUM(Table3[[#This Row],[RN Hours Contract]:[Med Aide Hours Contract]])</f>
        <v>0.26666666666666666</v>
      </c>
      <c r="X174" s="3">
        <v>0</v>
      </c>
      <c r="Y174" s="3">
        <v>0.26666666666666666</v>
      </c>
      <c r="Z174" s="3">
        <v>0</v>
      </c>
      <c r="AA174" s="3">
        <v>0</v>
      </c>
      <c r="AB174" s="3">
        <v>0</v>
      </c>
      <c r="AC174" s="3">
        <v>0</v>
      </c>
      <c r="AD174" s="3">
        <v>0</v>
      </c>
      <c r="AE174" s="3">
        <v>0</v>
      </c>
      <c r="AF174" t="s">
        <v>172</v>
      </c>
      <c r="AG174" s="13">
        <v>4</v>
      </c>
      <c r="AQ174"/>
    </row>
    <row r="175" spans="1:43" x14ac:dyDescent="0.2">
      <c r="A175" t="s">
        <v>221</v>
      </c>
      <c r="B175" t="s">
        <v>395</v>
      </c>
      <c r="C175" t="s">
        <v>553</v>
      </c>
      <c r="D175" t="s">
        <v>593</v>
      </c>
      <c r="E175" s="3">
        <v>62.62222222222222</v>
      </c>
      <c r="F175" s="3">
        <f>Table3[[#This Row],[Total Hours Nurse Staffing]]/Table3[[#This Row],[MDS Census]]</f>
        <v>3.6926383960255502</v>
      </c>
      <c r="G175" s="3">
        <f>Table3[[#This Row],[Total Direct Care Staff Hours]]/Table3[[#This Row],[MDS Census]]</f>
        <v>3.557790986515259</v>
      </c>
      <c r="H175" s="3">
        <f>Table3[[#This Row],[Total RN Hours (w/ Admin, DON)]]/Table3[[#This Row],[MDS Census]]</f>
        <v>0.19170511000709725</v>
      </c>
      <c r="I175" s="3">
        <f>Table3[[#This Row],[RN Hours (excl. Admin, DON)]]/Table3[[#This Row],[MDS Census]]</f>
        <v>0.13723385379701916</v>
      </c>
      <c r="J175" s="3">
        <f t="shared" si="2"/>
        <v>231.24122222222223</v>
      </c>
      <c r="K175" s="3">
        <f>SUM(Table3[[#This Row],[RN Hours (excl. Admin, DON)]], Table3[[#This Row],[LPN Hours (excl. Admin)]], Table3[[#This Row],[CNA Hours]], Table3[[#This Row],[NA TR Hours]], Table3[[#This Row],[Med Aide/Tech Hours]])</f>
        <v>222.79677777777778</v>
      </c>
      <c r="L175" s="3">
        <f>SUM(Table3[[#This Row],[RN Hours (excl. Admin, DON)]:[RN DON Hours]])</f>
        <v>12.005000000000001</v>
      </c>
      <c r="M175" s="3">
        <v>8.5938888888888894</v>
      </c>
      <c r="N175" s="3">
        <v>0.70277777777777772</v>
      </c>
      <c r="O175" s="3">
        <v>2.7083333333333335</v>
      </c>
      <c r="P175" s="3">
        <f>SUM(Table3[[#This Row],[LPN Hours (excl. Admin)]:[LPN Admin Hours]])</f>
        <v>67.269777777777776</v>
      </c>
      <c r="Q175" s="3">
        <v>62.236444444444444</v>
      </c>
      <c r="R175" s="3">
        <v>5.0333333333333332</v>
      </c>
      <c r="S175" s="3">
        <f>SUM(Table3[[#This Row],[CNA Hours]], Table3[[#This Row],[NA TR Hours]], Table3[[#This Row],[Med Aide/Tech Hours]])</f>
        <v>151.96644444444445</v>
      </c>
      <c r="T175" s="3">
        <v>151.96644444444445</v>
      </c>
      <c r="U175" s="3">
        <v>0</v>
      </c>
      <c r="V175" s="3">
        <v>0</v>
      </c>
      <c r="W175" s="3">
        <f>SUM(Table3[[#This Row],[RN Hours Contract]:[Med Aide Hours Contract]])</f>
        <v>0</v>
      </c>
      <c r="X175" s="3">
        <v>0</v>
      </c>
      <c r="Y175" s="3">
        <v>0</v>
      </c>
      <c r="Z175" s="3">
        <v>0</v>
      </c>
      <c r="AA175" s="3">
        <v>0</v>
      </c>
      <c r="AB175" s="3">
        <v>0</v>
      </c>
      <c r="AC175" s="3">
        <v>0</v>
      </c>
      <c r="AD175" s="3">
        <v>0</v>
      </c>
      <c r="AE175" s="3">
        <v>0</v>
      </c>
      <c r="AF175" t="s">
        <v>173</v>
      </c>
      <c r="AG175" s="13">
        <v>4</v>
      </c>
      <c r="AQ175"/>
    </row>
    <row r="176" spans="1:43" x14ac:dyDescent="0.2">
      <c r="A176" t="s">
        <v>221</v>
      </c>
      <c r="B176" t="s">
        <v>396</v>
      </c>
      <c r="C176" t="s">
        <v>554</v>
      </c>
      <c r="D176" t="s">
        <v>621</v>
      </c>
      <c r="E176" s="3">
        <v>33.144444444444446</v>
      </c>
      <c r="F176" s="3">
        <f>Table3[[#This Row],[Total Hours Nurse Staffing]]/Table3[[#This Row],[MDS Census]]</f>
        <v>1.9950553134428426</v>
      </c>
      <c r="G176" s="3">
        <f>Table3[[#This Row],[Total Direct Care Staff Hours]]/Table3[[#This Row],[MDS Census]]</f>
        <v>1.6915856520281594</v>
      </c>
      <c r="H176" s="3">
        <f>Table3[[#This Row],[Total RN Hours (w/ Admin, DON)]]/Table3[[#This Row],[MDS Census]]</f>
        <v>0.18085819644653034</v>
      </c>
      <c r="I176" s="3">
        <f>Table3[[#This Row],[RN Hours (excl. Admin, DON)]]/Table3[[#This Row],[MDS Census]]</f>
        <v>0.18085819644653034</v>
      </c>
      <c r="J176" s="3">
        <f t="shared" si="2"/>
        <v>66.125</v>
      </c>
      <c r="K176" s="3">
        <f>SUM(Table3[[#This Row],[RN Hours (excl. Admin, DON)]], Table3[[#This Row],[LPN Hours (excl. Admin)]], Table3[[#This Row],[CNA Hours]], Table3[[#This Row],[NA TR Hours]], Table3[[#This Row],[Med Aide/Tech Hours]])</f>
        <v>56.066666666666663</v>
      </c>
      <c r="L176" s="3">
        <f>SUM(Table3[[#This Row],[RN Hours (excl. Admin, DON)]:[RN DON Hours]])</f>
        <v>5.9944444444444445</v>
      </c>
      <c r="M176" s="3">
        <v>5.9944444444444445</v>
      </c>
      <c r="N176" s="3">
        <v>0</v>
      </c>
      <c r="O176" s="3">
        <v>0</v>
      </c>
      <c r="P176" s="3">
        <f>SUM(Table3[[#This Row],[LPN Hours (excl. Admin)]:[LPN Admin Hours]])</f>
        <v>10.480555555555556</v>
      </c>
      <c r="Q176" s="3">
        <v>0.42222222222222222</v>
      </c>
      <c r="R176" s="3">
        <v>10.058333333333334</v>
      </c>
      <c r="S176" s="3">
        <f>SUM(Table3[[#This Row],[CNA Hours]], Table3[[#This Row],[NA TR Hours]], Table3[[#This Row],[Med Aide/Tech Hours]])</f>
        <v>49.65</v>
      </c>
      <c r="T176" s="3">
        <v>49.65</v>
      </c>
      <c r="U176" s="3">
        <v>0</v>
      </c>
      <c r="V176" s="3">
        <v>0</v>
      </c>
      <c r="W176" s="3">
        <f>SUM(Table3[[#This Row],[RN Hours Contract]:[Med Aide Hours Contract]])</f>
        <v>11.336111111111112</v>
      </c>
      <c r="X176" s="3">
        <v>1.3666666666666667</v>
      </c>
      <c r="Y176" s="3">
        <v>0</v>
      </c>
      <c r="Z176" s="3">
        <v>0</v>
      </c>
      <c r="AA176" s="3">
        <v>0</v>
      </c>
      <c r="AB176" s="3">
        <v>0</v>
      </c>
      <c r="AC176" s="3">
        <v>9.969444444444445</v>
      </c>
      <c r="AD176" s="3">
        <v>0</v>
      </c>
      <c r="AE176" s="3">
        <v>0</v>
      </c>
      <c r="AF176" t="s">
        <v>174</v>
      </c>
      <c r="AG176" s="13">
        <v>4</v>
      </c>
      <c r="AQ176"/>
    </row>
    <row r="177" spans="1:43" x14ac:dyDescent="0.2">
      <c r="A177" t="s">
        <v>221</v>
      </c>
      <c r="B177" t="s">
        <v>397</v>
      </c>
      <c r="C177" t="s">
        <v>555</v>
      </c>
      <c r="D177" t="s">
        <v>598</v>
      </c>
      <c r="E177" s="3">
        <v>46.222222222222221</v>
      </c>
      <c r="F177" s="3">
        <f>Table3[[#This Row],[Total Hours Nurse Staffing]]/Table3[[#This Row],[MDS Census]]</f>
        <v>3.6769110576923079</v>
      </c>
      <c r="G177" s="3">
        <f>Table3[[#This Row],[Total Direct Care Staff Hours]]/Table3[[#This Row],[MDS Census]]</f>
        <v>3.4247115384615392</v>
      </c>
      <c r="H177" s="3">
        <f>Table3[[#This Row],[Total RN Hours (w/ Admin, DON)]]/Table3[[#This Row],[MDS Census]]</f>
        <v>0.82497115384615383</v>
      </c>
      <c r="I177" s="3">
        <f>Table3[[#This Row],[RN Hours (excl. Admin, DON)]]/Table3[[#This Row],[MDS Census]]</f>
        <v>0.57277163461538461</v>
      </c>
      <c r="J177" s="3">
        <f t="shared" si="2"/>
        <v>169.95500000000001</v>
      </c>
      <c r="K177" s="3">
        <f>SUM(Table3[[#This Row],[RN Hours (excl. Admin, DON)]], Table3[[#This Row],[LPN Hours (excl. Admin)]], Table3[[#This Row],[CNA Hours]], Table3[[#This Row],[NA TR Hours]], Table3[[#This Row],[Med Aide/Tech Hours]])</f>
        <v>158.29777777777781</v>
      </c>
      <c r="L177" s="3">
        <f>SUM(Table3[[#This Row],[RN Hours (excl. Admin, DON)]:[RN DON Hours]])</f>
        <v>38.131999999999998</v>
      </c>
      <c r="M177" s="3">
        <v>26.474777777777778</v>
      </c>
      <c r="N177" s="3">
        <v>5.5707777777777778</v>
      </c>
      <c r="O177" s="3">
        <v>6.0864444444444441</v>
      </c>
      <c r="P177" s="3">
        <f>SUM(Table3[[#This Row],[LPN Hours (excl. Admin)]:[LPN Admin Hours]])</f>
        <v>38.26144444444445</v>
      </c>
      <c r="Q177" s="3">
        <v>38.26144444444445</v>
      </c>
      <c r="R177" s="3">
        <v>0</v>
      </c>
      <c r="S177" s="3">
        <f>SUM(Table3[[#This Row],[CNA Hours]], Table3[[#This Row],[NA TR Hours]], Table3[[#This Row],[Med Aide/Tech Hours]])</f>
        <v>93.561555555555572</v>
      </c>
      <c r="T177" s="3">
        <v>93.561555555555572</v>
      </c>
      <c r="U177" s="3">
        <v>0</v>
      </c>
      <c r="V177" s="3">
        <v>0</v>
      </c>
      <c r="W177" s="3">
        <f>SUM(Table3[[#This Row],[RN Hours Contract]:[Med Aide Hours Contract]])</f>
        <v>3.2006666666666668</v>
      </c>
      <c r="X177" s="3">
        <v>0</v>
      </c>
      <c r="Y177" s="3">
        <v>0</v>
      </c>
      <c r="Z177" s="3">
        <v>0</v>
      </c>
      <c r="AA177" s="3">
        <v>3.2006666666666668</v>
      </c>
      <c r="AB177" s="3">
        <v>0</v>
      </c>
      <c r="AC177" s="3">
        <v>0</v>
      </c>
      <c r="AD177" s="3">
        <v>0</v>
      </c>
      <c r="AE177" s="3">
        <v>0</v>
      </c>
      <c r="AF177" t="s">
        <v>175</v>
      </c>
      <c r="AG177" s="13">
        <v>4</v>
      </c>
      <c r="AQ177"/>
    </row>
    <row r="178" spans="1:43" x14ac:dyDescent="0.2">
      <c r="A178" t="s">
        <v>221</v>
      </c>
      <c r="B178" t="s">
        <v>398</v>
      </c>
      <c r="C178" t="s">
        <v>520</v>
      </c>
      <c r="D178" t="s">
        <v>622</v>
      </c>
      <c r="E178" s="3">
        <v>6.2</v>
      </c>
      <c r="F178" s="3">
        <f>Table3[[#This Row],[Total Hours Nurse Staffing]]/Table3[[#This Row],[MDS Census]]</f>
        <v>7.888763440860215</v>
      </c>
      <c r="G178" s="3">
        <f>Table3[[#This Row],[Total Direct Care Staff Hours]]/Table3[[#This Row],[MDS Census]]</f>
        <v>6.5722939068100361</v>
      </c>
      <c r="H178" s="3">
        <f>Table3[[#This Row],[Total RN Hours (w/ Admin, DON)]]/Table3[[#This Row],[MDS Census]]</f>
        <v>4.5022401433691757</v>
      </c>
      <c r="I178" s="3">
        <f>Table3[[#This Row],[RN Hours (excl. Admin, DON)]]/Table3[[#This Row],[MDS Census]]</f>
        <v>4.100806451612903</v>
      </c>
      <c r="J178" s="3">
        <f t="shared" si="2"/>
        <v>48.910333333333334</v>
      </c>
      <c r="K178" s="3">
        <f>SUM(Table3[[#This Row],[RN Hours (excl. Admin, DON)]], Table3[[#This Row],[LPN Hours (excl. Admin)]], Table3[[#This Row],[CNA Hours]], Table3[[#This Row],[NA TR Hours]], Table3[[#This Row],[Med Aide/Tech Hours]])</f>
        <v>40.748222222222225</v>
      </c>
      <c r="L178" s="3">
        <f>SUM(Table3[[#This Row],[RN Hours (excl. Admin, DON)]:[RN DON Hours]])</f>
        <v>27.913888888888891</v>
      </c>
      <c r="M178" s="3">
        <v>25.425000000000001</v>
      </c>
      <c r="N178" s="3">
        <v>2.4888888888888889</v>
      </c>
      <c r="O178" s="3">
        <v>0</v>
      </c>
      <c r="P178" s="3">
        <f>SUM(Table3[[#This Row],[LPN Hours (excl. Admin)]:[LPN Admin Hours]])</f>
        <v>5.6732222222222228</v>
      </c>
      <c r="Q178" s="3">
        <v>0</v>
      </c>
      <c r="R178" s="3">
        <v>5.6732222222222228</v>
      </c>
      <c r="S178" s="3">
        <f>SUM(Table3[[#This Row],[CNA Hours]], Table3[[#This Row],[NA TR Hours]], Table3[[#This Row],[Med Aide/Tech Hours]])</f>
        <v>15.323222222222221</v>
      </c>
      <c r="T178" s="3">
        <v>15.323222222222221</v>
      </c>
      <c r="U178" s="3">
        <v>0</v>
      </c>
      <c r="V178" s="3">
        <v>0</v>
      </c>
      <c r="W178" s="3">
        <f>SUM(Table3[[#This Row],[RN Hours Contract]:[Med Aide Hours Contract]])</f>
        <v>0</v>
      </c>
      <c r="X178" s="3">
        <v>0</v>
      </c>
      <c r="Y178" s="3">
        <v>0</v>
      </c>
      <c r="Z178" s="3">
        <v>0</v>
      </c>
      <c r="AA178" s="3">
        <v>0</v>
      </c>
      <c r="AB178" s="3">
        <v>0</v>
      </c>
      <c r="AC178" s="3">
        <v>0</v>
      </c>
      <c r="AD178" s="3">
        <v>0</v>
      </c>
      <c r="AE178" s="3">
        <v>0</v>
      </c>
      <c r="AF178" t="s">
        <v>176</v>
      </c>
      <c r="AG178" s="13">
        <v>4</v>
      </c>
      <c r="AQ178"/>
    </row>
    <row r="179" spans="1:43" x14ac:dyDescent="0.2">
      <c r="A179" t="s">
        <v>221</v>
      </c>
      <c r="B179" t="s">
        <v>399</v>
      </c>
      <c r="C179" t="s">
        <v>494</v>
      </c>
      <c r="D179" t="s">
        <v>606</v>
      </c>
      <c r="E179" s="3">
        <v>123.2</v>
      </c>
      <c r="F179" s="3">
        <f>Table3[[#This Row],[Total Hours Nurse Staffing]]/Table3[[#This Row],[MDS Census]]</f>
        <v>4.3119705988455994</v>
      </c>
      <c r="G179" s="3">
        <f>Table3[[#This Row],[Total Direct Care Staff Hours]]/Table3[[#This Row],[MDS Census]]</f>
        <v>3.8478345959595961</v>
      </c>
      <c r="H179" s="3">
        <f>Table3[[#This Row],[Total RN Hours (w/ Admin, DON)]]/Table3[[#This Row],[MDS Census]]</f>
        <v>0.49663961038961041</v>
      </c>
      <c r="I179" s="3">
        <f>Table3[[#This Row],[RN Hours (excl. Admin, DON)]]/Table3[[#This Row],[MDS Census]]</f>
        <v>0.33128427128427129</v>
      </c>
      <c r="J179" s="3">
        <f t="shared" si="2"/>
        <v>531.23477777777782</v>
      </c>
      <c r="K179" s="3">
        <f>SUM(Table3[[#This Row],[RN Hours (excl. Admin, DON)]], Table3[[#This Row],[LPN Hours (excl. Admin)]], Table3[[#This Row],[CNA Hours]], Table3[[#This Row],[NA TR Hours]], Table3[[#This Row],[Med Aide/Tech Hours]])</f>
        <v>474.05322222222225</v>
      </c>
      <c r="L179" s="3">
        <f>SUM(Table3[[#This Row],[RN Hours (excl. Admin, DON)]:[RN DON Hours]])</f>
        <v>61.186000000000007</v>
      </c>
      <c r="M179" s="3">
        <v>40.814222222222227</v>
      </c>
      <c r="N179" s="3">
        <v>15.321777777777779</v>
      </c>
      <c r="O179" s="3">
        <v>5.05</v>
      </c>
      <c r="P179" s="3">
        <f>SUM(Table3[[#This Row],[LPN Hours (excl. Admin)]:[LPN Admin Hours]])</f>
        <v>170.44822222222223</v>
      </c>
      <c r="Q179" s="3">
        <v>133.63844444444445</v>
      </c>
      <c r="R179" s="3">
        <v>36.809777777777796</v>
      </c>
      <c r="S179" s="3">
        <f>SUM(Table3[[#This Row],[CNA Hours]], Table3[[#This Row],[NA TR Hours]], Table3[[#This Row],[Med Aide/Tech Hours]])</f>
        <v>299.60055555555556</v>
      </c>
      <c r="T179" s="3">
        <v>250.33422222222225</v>
      </c>
      <c r="U179" s="3">
        <v>49.266333333333328</v>
      </c>
      <c r="V179" s="3">
        <v>0</v>
      </c>
      <c r="W179" s="3">
        <f>SUM(Table3[[#This Row],[RN Hours Contract]:[Med Aide Hours Contract]])</f>
        <v>0</v>
      </c>
      <c r="X179" s="3">
        <v>0</v>
      </c>
      <c r="Y179" s="3">
        <v>0</v>
      </c>
      <c r="Z179" s="3">
        <v>0</v>
      </c>
      <c r="AA179" s="3">
        <v>0</v>
      </c>
      <c r="AB179" s="3">
        <v>0</v>
      </c>
      <c r="AC179" s="3">
        <v>0</v>
      </c>
      <c r="AD179" s="3">
        <v>0</v>
      </c>
      <c r="AE179" s="3">
        <v>0</v>
      </c>
      <c r="AF179" t="s">
        <v>177</v>
      </c>
      <c r="AG179" s="13">
        <v>4</v>
      </c>
      <c r="AQ179"/>
    </row>
    <row r="180" spans="1:43" x14ac:dyDescent="0.2">
      <c r="A180" t="s">
        <v>221</v>
      </c>
      <c r="B180" t="s">
        <v>400</v>
      </c>
      <c r="C180" t="s">
        <v>470</v>
      </c>
      <c r="D180" t="s">
        <v>591</v>
      </c>
      <c r="E180" s="3">
        <v>53.288888888888891</v>
      </c>
      <c r="F180" s="3">
        <f>Table3[[#This Row],[Total Hours Nurse Staffing]]/Table3[[#This Row],[MDS Census]]</f>
        <v>4.1990158465387815</v>
      </c>
      <c r="G180" s="3">
        <f>Table3[[#This Row],[Total Direct Care Staff Hours]]/Table3[[#This Row],[MDS Census]]</f>
        <v>3.9971809841534611</v>
      </c>
      <c r="H180" s="3">
        <f>Table3[[#This Row],[Total RN Hours (w/ Admin, DON)]]/Table3[[#This Row],[MDS Census]]</f>
        <v>0.46956839032527098</v>
      </c>
      <c r="I180" s="3">
        <f>Table3[[#This Row],[RN Hours (excl. Admin, DON)]]/Table3[[#This Row],[MDS Census]]</f>
        <v>0.26773352793994992</v>
      </c>
      <c r="J180" s="3">
        <f t="shared" si="2"/>
        <v>223.76088888888887</v>
      </c>
      <c r="K180" s="3">
        <f>SUM(Table3[[#This Row],[RN Hours (excl. Admin, DON)]], Table3[[#This Row],[LPN Hours (excl. Admin)]], Table3[[#This Row],[CNA Hours]], Table3[[#This Row],[NA TR Hours]], Table3[[#This Row],[Med Aide/Tech Hours]])</f>
        <v>213.00533333333334</v>
      </c>
      <c r="L180" s="3">
        <f>SUM(Table3[[#This Row],[RN Hours (excl. Admin, DON)]:[RN DON Hours]])</f>
        <v>25.022777777777776</v>
      </c>
      <c r="M180" s="3">
        <v>14.267222222222221</v>
      </c>
      <c r="N180" s="3">
        <v>5.2444444444444445</v>
      </c>
      <c r="O180" s="3">
        <v>5.5111111111111111</v>
      </c>
      <c r="P180" s="3">
        <f>SUM(Table3[[#This Row],[LPN Hours (excl. Admin)]:[LPN Admin Hours]])</f>
        <v>76.696777777777783</v>
      </c>
      <c r="Q180" s="3">
        <v>76.696777777777783</v>
      </c>
      <c r="R180" s="3">
        <v>0</v>
      </c>
      <c r="S180" s="3">
        <f>SUM(Table3[[#This Row],[CNA Hours]], Table3[[#This Row],[NA TR Hours]], Table3[[#This Row],[Med Aide/Tech Hours]])</f>
        <v>122.04133333333333</v>
      </c>
      <c r="T180" s="3">
        <v>122.04133333333333</v>
      </c>
      <c r="U180" s="3">
        <v>0</v>
      </c>
      <c r="V180" s="3">
        <v>0</v>
      </c>
      <c r="W180" s="3">
        <f>SUM(Table3[[#This Row],[RN Hours Contract]:[Med Aide Hours Contract]])</f>
        <v>0</v>
      </c>
      <c r="X180" s="3">
        <v>0</v>
      </c>
      <c r="Y180" s="3">
        <v>0</v>
      </c>
      <c r="Z180" s="3">
        <v>0</v>
      </c>
      <c r="AA180" s="3">
        <v>0</v>
      </c>
      <c r="AB180" s="3">
        <v>0</v>
      </c>
      <c r="AC180" s="3">
        <v>0</v>
      </c>
      <c r="AD180" s="3">
        <v>0</v>
      </c>
      <c r="AE180" s="3">
        <v>0</v>
      </c>
      <c r="AF180" t="s">
        <v>178</v>
      </c>
      <c r="AG180" s="13">
        <v>4</v>
      </c>
      <c r="AQ180"/>
    </row>
    <row r="181" spans="1:43" x14ac:dyDescent="0.2">
      <c r="A181" t="s">
        <v>221</v>
      </c>
      <c r="B181" t="s">
        <v>401</v>
      </c>
      <c r="C181" t="s">
        <v>524</v>
      </c>
      <c r="D181" t="s">
        <v>583</v>
      </c>
      <c r="E181" s="3">
        <v>41.4</v>
      </c>
      <c r="F181" s="3">
        <f>Table3[[#This Row],[Total Hours Nurse Staffing]]/Table3[[#This Row],[MDS Census]]</f>
        <v>3.0565539452495978</v>
      </c>
      <c r="G181" s="3">
        <f>Table3[[#This Row],[Total Direct Care Staff Hours]]/Table3[[#This Row],[MDS Census]]</f>
        <v>3.0565539452495978</v>
      </c>
      <c r="H181" s="3">
        <f>Table3[[#This Row],[Total RN Hours (w/ Admin, DON)]]/Table3[[#This Row],[MDS Census]]</f>
        <v>0.61589908749329048</v>
      </c>
      <c r="I181" s="3">
        <f>Table3[[#This Row],[RN Hours (excl. Admin, DON)]]/Table3[[#This Row],[MDS Census]]</f>
        <v>0.61589908749329048</v>
      </c>
      <c r="J181" s="3">
        <f t="shared" si="2"/>
        <v>126.54133333333334</v>
      </c>
      <c r="K181" s="3">
        <f>SUM(Table3[[#This Row],[RN Hours (excl. Admin, DON)]], Table3[[#This Row],[LPN Hours (excl. Admin)]], Table3[[#This Row],[CNA Hours]], Table3[[#This Row],[NA TR Hours]], Table3[[#This Row],[Med Aide/Tech Hours]])</f>
        <v>126.54133333333334</v>
      </c>
      <c r="L181" s="3">
        <f>SUM(Table3[[#This Row],[RN Hours (excl. Admin, DON)]:[RN DON Hours]])</f>
        <v>25.498222222222225</v>
      </c>
      <c r="M181" s="3">
        <v>25.498222222222225</v>
      </c>
      <c r="N181" s="3">
        <v>0</v>
      </c>
      <c r="O181" s="3">
        <v>0</v>
      </c>
      <c r="P181" s="3">
        <f>SUM(Table3[[#This Row],[LPN Hours (excl. Admin)]:[LPN Admin Hours]])</f>
        <v>44.617000000000004</v>
      </c>
      <c r="Q181" s="3">
        <v>44.617000000000004</v>
      </c>
      <c r="R181" s="3">
        <v>0</v>
      </c>
      <c r="S181" s="3">
        <f>SUM(Table3[[#This Row],[CNA Hours]], Table3[[#This Row],[NA TR Hours]], Table3[[#This Row],[Med Aide/Tech Hours]])</f>
        <v>56.426111111111112</v>
      </c>
      <c r="T181" s="3">
        <v>56.426111111111112</v>
      </c>
      <c r="U181" s="3">
        <v>0</v>
      </c>
      <c r="V181" s="3">
        <v>0</v>
      </c>
      <c r="W181" s="3">
        <f>SUM(Table3[[#This Row],[RN Hours Contract]:[Med Aide Hours Contract]])</f>
        <v>0</v>
      </c>
      <c r="X181" s="3">
        <v>0</v>
      </c>
      <c r="Y181" s="3">
        <v>0</v>
      </c>
      <c r="Z181" s="3">
        <v>0</v>
      </c>
      <c r="AA181" s="3">
        <v>0</v>
      </c>
      <c r="AB181" s="3">
        <v>0</v>
      </c>
      <c r="AC181" s="3">
        <v>0</v>
      </c>
      <c r="AD181" s="3">
        <v>0</v>
      </c>
      <c r="AE181" s="3">
        <v>0</v>
      </c>
      <c r="AF181" t="s">
        <v>179</v>
      </c>
      <c r="AG181" s="13">
        <v>4</v>
      </c>
      <c r="AQ181"/>
    </row>
    <row r="182" spans="1:43" x14ac:dyDescent="0.2">
      <c r="A182" t="s">
        <v>221</v>
      </c>
      <c r="B182" t="s">
        <v>402</v>
      </c>
      <c r="C182" t="s">
        <v>556</v>
      </c>
      <c r="D182" t="s">
        <v>627</v>
      </c>
      <c r="E182" s="3">
        <v>87.277777777777771</v>
      </c>
      <c r="F182" s="3">
        <f>Table3[[#This Row],[Total Hours Nurse Staffing]]/Table3[[#This Row],[MDS Census]]</f>
        <v>5.288347549331637</v>
      </c>
      <c r="G182" s="3">
        <f>Table3[[#This Row],[Total Direct Care Staff Hours]]/Table3[[#This Row],[MDS Census]]</f>
        <v>4.6304990451941439</v>
      </c>
      <c r="H182" s="3">
        <f>Table3[[#This Row],[Total RN Hours (w/ Admin, DON)]]/Table3[[#This Row],[MDS Census]]</f>
        <v>1.0562316995544241</v>
      </c>
      <c r="I182" s="3">
        <f>Table3[[#This Row],[RN Hours (excl. Admin, DON)]]/Table3[[#This Row],[MDS Census]]</f>
        <v>0.62492043284532151</v>
      </c>
      <c r="J182" s="3">
        <f t="shared" si="2"/>
        <v>461.55522222222226</v>
      </c>
      <c r="K182" s="3">
        <f>SUM(Table3[[#This Row],[RN Hours (excl. Admin, DON)]], Table3[[#This Row],[LPN Hours (excl. Admin)]], Table3[[#This Row],[CNA Hours]], Table3[[#This Row],[NA TR Hours]], Table3[[#This Row],[Med Aide/Tech Hours]])</f>
        <v>404.13966666666664</v>
      </c>
      <c r="L182" s="3">
        <f>SUM(Table3[[#This Row],[RN Hours (excl. Admin, DON)]:[RN DON Hours]])</f>
        <v>92.185555555555553</v>
      </c>
      <c r="M182" s="3">
        <v>54.541666666666664</v>
      </c>
      <c r="N182" s="3">
        <v>31.615555555555556</v>
      </c>
      <c r="O182" s="3">
        <v>6.0283333333333342</v>
      </c>
      <c r="P182" s="3">
        <f>SUM(Table3[[#This Row],[LPN Hours (excl. Admin)]:[LPN Admin Hours]])</f>
        <v>111.65122222222223</v>
      </c>
      <c r="Q182" s="3">
        <v>91.879555555555555</v>
      </c>
      <c r="R182" s="3">
        <v>19.771666666666668</v>
      </c>
      <c r="S182" s="3">
        <f>SUM(Table3[[#This Row],[CNA Hours]], Table3[[#This Row],[NA TR Hours]], Table3[[#This Row],[Med Aide/Tech Hours]])</f>
        <v>257.71844444444446</v>
      </c>
      <c r="T182" s="3">
        <v>235.34144444444445</v>
      </c>
      <c r="U182" s="3">
        <v>22.377000000000002</v>
      </c>
      <c r="V182" s="3">
        <v>0</v>
      </c>
      <c r="W182" s="3">
        <f>SUM(Table3[[#This Row],[RN Hours Contract]:[Med Aide Hours Contract]])</f>
        <v>0</v>
      </c>
      <c r="X182" s="3">
        <v>0</v>
      </c>
      <c r="Y182" s="3">
        <v>0</v>
      </c>
      <c r="Z182" s="3">
        <v>0</v>
      </c>
      <c r="AA182" s="3">
        <v>0</v>
      </c>
      <c r="AB182" s="3">
        <v>0</v>
      </c>
      <c r="AC182" s="3">
        <v>0</v>
      </c>
      <c r="AD182" s="3">
        <v>0</v>
      </c>
      <c r="AE182" s="3">
        <v>0</v>
      </c>
      <c r="AF182" t="s">
        <v>180</v>
      </c>
      <c r="AG182" s="13">
        <v>4</v>
      </c>
      <c r="AQ182"/>
    </row>
    <row r="183" spans="1:43" x14ac:dyDescent="0.2">
      <c r="A183" t="s">
        <v>221</v>
      </c>
      <c r="B183" t="s">
        <v>403</v>
      </c>
      <c r="C183" t="s">
        <v>557</v>
      </c>
      <c r="D183" t="s">
        <v>578</v>
      </c>
      <c r="E183" s="3">
        <v>61.87777777777778</v>
      </c>
      <c r="F183" s="3">
        <f>Table3[[#This Row],[Total Hours Nurse Staffing]]/Table3[[#This Row],[MDS Census]]</f>
        <v>4.6695887951158195</v>
      </c>
      <c r="G183" s="3">
        <f>Table3[[#This Row],[Total Direct Care Staff Hours]]/Table3[[#This Row],[MDS Census]]</f>
        <v>4.3744316753456634</v>
      </c>
      <c r="H183" s="3">
        <f>Table3[[#This Row],[Total RN Hours (w/ Admin, DON)]]/Table3[[#This Row],[MDS Census]]</f>
        <v>0.69664033040043094</v>
      </c>
      <c r="I183" s="3">
        <f>Table3[[#This Row],[RN Hours (excl. Admin, DON)]]/Table3[[#This Row],[MDS Census]]</f>
        <v>0.40148321063027476</v>
      </c>
      <c r="J183" s="3">
        <f t="shared" ref="J183:J222" si="3">SUM(L183,P183,S183)</f>
        <v>288.94377777777777</v>
      </c>
      <c r="K183" s="3">
        <f>SUM(Table3[[#This Row],[RN Hours (excl. Admin, DON)]], Table3[[#This Row],[LPN Hours (excl. Admin)]], Table3[[#This Row],[CNA Hours]], Table3[[#This Row],[NA TR Hours]], Table3[[#This Row],[Med Aide/Tech Hours]])</f>
        <v>270.6801111111111</v>
      </c>
      <c r="L183" s="3">
        <f>SUM(Table3[[#This Row],[RN Hours (excl. Admin, DON)]:[RN DON Hours]])</f>
        <v>43.106555555555559</v>
      </c>
      <c r="M183" s="3">
        <v>24.84288888888889</v>
      </c>
      <c r="N183" s="3">
        <v>12.663666666666668</v>
      </c>
      <c r="O183" s="3">
        <v>5.6</v>
      </c>
      <c r="P183" s="3">
        <f>SUM(Table3[[#This Row],[LPN Hours (excl. Admin)]:[LPN Admin Hours]])</f>
        <v>72.170555555555566</v>
      </c>
      <c r="Q183" s="3">
        <v>72.170555555555566</v>
      </c>
      <c r="R183" s="3">
        <v>0</v>
      </c>
      <c r="S183" s="3">
        <f>SUM(Table3[[#This Row],[CNA Hours]], Table3[[#This Row],[NA TR Hours]], Table3[[#This Row],[Med Aide/Tech Hours]])</f>
        <v>173.66666666666666</v>
      </c>
      <c r="T183" s="3">
        <v>173.66666666666666</v>
      </c>
      <c r="U183" s="3">
        <v>0</v>
      </c>
      <c r="V183" s="3">
        <v>0</v>
      </c>
      <c r="W183" s="3">
        <f>SUM(Table3[[#This Row],[RN Hours Contract]:[Med Aide Hours Contract]])</f>
        <v>22.569444444444443</v>
      </c>
      <c r="X183" s="3">
        <v>2.6333333333333333</v>
      </c>
      <c r="Y183" s="3">
        <v>0</v>
      </c>
      <c r="Z183" s="3">
        <v>0</v>
      </c>
      <c r="AA183" s="3">
        <v>8.0500000000000007</v>
      </c>
      <c r="AB183" s="3">
        <v>0</v>
      </c>
      <c r="AC183" s="3">
        <v>11.886111111111111</v>
      </c>
      <c r="AD183" s="3">
        <v>0</v>
      </c>
      <c r="AE183" s="3">
        <v>0</v>
      </c>
      <c r="AF183" t="s">
        <v>181</v>
      </c>
      <c r="AG183" s="13">
        <v>4</v>
      </c>
      <c r="AQ183"/>
    </row>
    <row r="184" spans="1:43" x14ac:dyDescent="0.2">
      <c r="A184" t="s">
        <v>221</v>
      </c>
      <c r="B184" t="s">
        <v>404</v>
      </c>
      <c r="C184" t="s">
        <v>558</v>
      </c>
      <c r="D184" t="s">
        <v>608</v>
      </c>
      <c r="E184" s="3">
        <v>70.277777777777771</v>
      </c>
      <c r="F184" s="3">
        <f>Table3[[#This Row],[Total Hours Nurse Staffing]]/Table3[[#This Row],[MDS Census]]</f>
        <v>3.5262245059288539</v>
      </c>
      <c r="G184" s="3">
        <f>Table3[[#This Row],[Total Direct Care Staff Hours]]/Table3[[#This Row],[MDS Census]]</f>
        <v>3.2001897233201584</v>
      </c>
      <c r="H184" s="3">
        <f>Table3[[#This Row],[Total RN Hours (w/ Admin, DON)]]/Table3[[#This Row],[MDS Census]]</f>
        <v>0.72830197628458493</v>
      </c>
      <c r="I184" s="3">
        <f>Table3[[#This Row],[RN Hours (excl. Admin, DON)]]/Table3[[#This Row],[MDS Census]]</f>
        <v>0.42388300395256923</v>
      </c>
      <c r="J184" s="3">
        <f t="shared" si="3"/>
        <v>247.81522222222222</v>
      </c>
      <c r="K184" s="3">
        <f>SUM(Table3[[#This Row],[RN Hours (excl. Admin, DON)]], Table3[[#This Row],[LPN Hours (excl. Admin)]], Table3[[#This Row],[CNA Hours]], Table3[[#This Row],[NA TR Hours]], Table3[[#This Row],[Med Aide/Tech Hours]])</f>
        <v>224.90222222222224</v>
      </c>
      <c r="L184" s="3">
        <f>SUM(Table3[[#This Row],[RN Hours (excl. Admin, DON)]:[RN DON Hours]])</f>
        <v>51.18344444444444</v>
      </c>
      <c r="M184" s="3">
        <v>29.789555555555555</v>
      </c>
      <c r="N184" s="3">
        <v>16.149444444444438</v>
      </c>
      <c r="O184" s="3">
        <v>5.2444444444444445</v>
      </c>
      <c r="P184" s="3">
        <f>SUM(Table3[[#This Row],[LPN Hours (excl. Admin)]:[LPN Admin Hours]])</f>
        <v>56.730555555555547</v>
      </c>
      <c r="Q184" s="3">
        <v>55.211444444444439</v>
      </c>
      <c r="R184" s="3">
        <v>1.5191111111111111</v>
      </c>
      <c r="S184" s="3">
        <f>SUM(Table3[[#This Row],[CNA Hours]], Table3[[#This Row],[NA TR Hours]], Table3[[#This Row],[Med Aide/Tech Hours]])</f>
        <v>139.90122222222223</v>
      </c>
      <c r="T184" s="3">
        <v>139.90122222222223</v>
      </c>
      <c r="U184" s="3">
        <v>0</v>
      </c>
      <c r="V184" s="3">
        <v>0</v>
      </c>
      <c r="W184" s="3">
        <f>SUM(Table3[[#This Row],[RN Hours Contract]:[Med Aide Hours Contract]])</f>
        <v>19.697222222222223</v>
      </c>
      <c r="X184" s="3">
        <v>0</v>
      </c>
      <c r="Y184" s="3">
        <v>0</v>
      </c>
      <c r="Z184" s="3">
        <v>0</v>
      </c>
      <c r="AA184" s="3">
        <v>5.0916666666666668</v>
      </c>
      <c r="AB184" s="3">
        <v>0</v>
      </c>
      <c r="AC184" s="3">
        <v>14.605555555555556</v>
      </c>
      <c r="AD184" s="3">
        <v>0</v>
      </c>
      <c r="AE184" s="3">
        <v>0</v>
      </c>
      <c r="AF184" t="s">
        <v>182</v>
      </c>
      <c r="AG184" s="13">
        <v>4</v>
      </c>
      <c r="AQ184"/>
    </row>
    <row r="185" spans="1:43" x14ac:dyDescent="0.2">
      <c r="A185" t="s">
        <v>221</v>
      </c>
      <c r="B185" t="s">
        <v>405</v>
      </c>
      <c r="C185" t="s">
        <v>559</v>
      </c>
      <c r="D185" t="s">
        <v>571</v>
      </c>
      <c r="E185" s="3">
        <v>58.233333333333334</v>
      </c>
      <c r="F185" s="3">
        <f>Table3[[#This Row],[Total Hours Nurse Staffing]]/Table3[[#This Row],[MDS Census]]</f>
        <v>5.2308567067353557</v>
      </c>
      <c r="G185" s="3">
        <f>Table3[[#This Row],[Total Direct Care Staff Hours]]/Table3[[#This Row],[MDS Census]]</f>
        <v>4.7090478916237357</v>
      </c>
      <c r="H185" s="3">
        <f>Table3[[#This Row],[Total RN Hours (w/ Admin, DON)]]/Table3[[#This Row],[MDS Census]]</f>
        <v>1.0952680786109521</v>
      </c>
      <c r="I185" s="3">
        <f>Table3[[#This Row],[RN Hours (excl. Admin, DON)]]/Table3[[#This Row],[MDS Census]]</f>
        <v>0.57345926349933218</v>
      </c>
      <c r="J185" s="3">
        <f t="shared" si="3"/>
        <v>304.61022222222221</v>
      </c>
      <c r="K185" s="3">
        <f>SUM(Table3[[#This Row],[RN Hours (excl. Admin, DON)]], Table3[[#This Row],[LPN Hours (excl. Admin)]], Table3[[#This Row],[CNA Hours]], Table3[[#This Row],[NA TR Hours]], Table3[[#This Row],[Med Aide/Tech Hours]])</f>
        <v>274.22355555555555</v>
      </c>
      <c r="L185" s="3">
        <f>SUM(Table3[[#This Row],[RN Hours (excl. Admin, DON)]:[RN DON Hours]])</f>
        <v>63.781111111111116</v>
      </c>
      <c r="M185" s="3">
        <v>33.394444444444446</v>
      </c>
      <c r="N185" s="3">
        <v>21.142222222222223</v>
      </c>
      <c r="O185" s="3">
        <v>9.2444444444444436</v>
      </c>
      <c r="P185" s="3">
        <f>SUM(Table3[[#This Row],[LPN Hours (excl. Admin)]:[LPN Admin Hours]])</f>
        <v>87.077444444444453</v>
      </c>
      <c r="Q185" s="3">
        <v>87.077444444444453</v>
      </c>
      <c r="R185" s="3">
        <v>0</v>
      </c>
      <c r="S185" s="3">
        <f>SUM(Table3[[#This Row],[CNA Hours]], Table3[[#This Row],[NA TR Hours]], Table3[[#This Row],[Med Aide/Tech Hours]])</f>
        <v>153.75166666666667</v>
      </c>
      <c r="T185" s="3">
        <v>153.75166666666667</v>
      </c>
      <c r="U185" s="3">
        <v>0</v>
      </c>
      <c r="V185" s="3">
        <v>0</v>
      </c>
      <c r="W185" s="3">
        <f>SUM(Table3[[#This Row],[RN Hours Contract]:[Med Aide Hours Contract]])</f>
        <v>8.4779999999999998</v>
      </c>
      <c r="X185" s="3">
        <v>0</v>
      </c>
      <c r="Y185" s="3">
        <v>0</v>
      </c>
      <c r="Z185" s="3">
        <v>0</v>
      </c>
      <c r="AA185" s="3">
        <v>5.0135555555555555</v>
      </c>
      <c r="AB185" s="3">
        <v>0</v>
      </c>
      <c r="AC185" s="3">
        <v>3.4644444444444447</v>
      </c>
      <c r="AD185" s="3">
        <v>0</v>
      </c>
      <c r="AE185" s="3">
        <v>0</v>
      </c>
      <c r="AF185" t="s">
        <v>183</v>
      </c>
      <c r="AG185" s="13">
        <v>4</v>
      </c>
      <c r="AQ185"/>
    </row>
    <row r="186" spans="1:43" x14ac:dyDescent="0.2">
      <c r="A186" t="s">
        <v>221</v>
      </c>
      <c r="B186" t="s">
        <v>406</v>
      </c>
      <c r="C186" t="s">
        <v>502</v>
      </c>
      <c r="D186" t="s">
        <v>612</v>
      </c>
      <c r="E186" s="3">
        <v>75.955555555555549</v>
      </c>
      <c r="F186" s="3">
        <f>Table3[[#This Row],[Total Hours Nurse Staffing]]/Table3[[#This Row],[MDS Census]]</f>
        <v>5.1158791691047405</v>
      </c>
      <c r="G186" s="3">
        <f>Table3[[#This Row],[Total Direct Care Staff Hours]]/Table3[[#This Row],[MDS Census]]</f>
        <v>4.8153920421299006</v>
      </c>
      <c r="H186" s="3">
        <f>Table3[[#This Row],[Total RN Hours (w/ Admin, DON)]]/Table3[[#This Row],[MDS Census]]</f>
        <v>0.9898961380924518</v>
      </c>
      <c r="I186" s="3">
        <f>Table3[[#This Row],[RN Hours (excl. Admin, DON)]]/Table3[[#This Row],[MDS Census]]</f>
        <v>0.75103130485664138</v>
      </c>
      <c r="J186" s="3">
        <f t="shared" si="3"/>
        <v>388.57944444444445</v>
      </c>
      <c r="K186" s="3">
        <f>SUM(Table3[[#This Row],[RN Hours (excl. Admin, DON)]], Table3[[#This Row],[LPN Hours (excl. Admin)]], Table3[[#This Row],[CNA Hours]], Table3[[#This Row],[NA TR Hours]], Table3[[#This Row],[Med Aide/Tech Hours]])</f>
        <v>365.75577777777778</v>
      </c>
      <c r="L186" s="3">
        <f>SUM(Table3[[#This Row],[RN Hours (excl. Admin, DON)]:[RN DON Hours]])</f>
        <v>75.188111111111112</v>
      </c>
      <c r="M186" s="3">
        <v>57.045000000000002</v>
      </c>
      <c r="N186" s="3">
        <v>13.076444444444446</v>
      </c>
      <c r="O186" s="3">
        <v>5.0666666666666664</v>
      </c>
      <c r="P186" s="3">
        <f>SUM(Table3[[#This Row],[LPN Hours (excl. Admin)]:[LPN Admin Hours]])</f>
        <v>69.88900000000001</v>
      </c>
      <c r="Q186" s="3">
        <v>65.208444444444453</v>
      </c>
      <c r="R186" s="3">
        <v>4.6805555555555554</v>
      </c>
      <c r="S186" s="3">
        <f>SUM(Table3[[#This Row],[CNA Hours]], Table3[[#This Row],[NA TR Hours]], Table3[[#This Row],[Med Aide/Tech Hours]])</f>
        <v>243.50233333333335</v>
      </c>
      <c r="T186" s="3">
        <v>220.10166666666669</v>
      </c>
      <c r="U186" s="3">
        <v>23.400666666666666</v>
      </c>
      <c r="V186" s="3">
        <v>0</v>
      </c>
      <c r="W186" s="3">
        <f>SUM(Table3[[#This Row],[RN Hours Contract]:[Med Aide Hours Contract]])</f>
        <v>0</v>
      </c>
      <c r="X186" s="3">
        <v>0</v>
      </c>
      <c r="Y186" s="3">
        <v>0</v>
      </c>
      <c r="Z186" s="3">
        <v>0</v>
      </c>
      <c r="AA186" s="3">
        <v>0</v>
      </c>
      <c r="AB186" s="3">
        <v>0</v>
      </c>
      <c r="AC186" s="3">
        <v>0</v>
      </c>
      <c r="AD186" s="3">
        <v>0</v>
      </c>
      <c r="AE186" s="3">
        <v>0</v>
      </c>
      <c r="AF186" t="s">
        <v>184</v>
      </c>
      <c r="AG186" s="13">
        <v>4</v>
      </c>
      <c r="AQ186"/>
    </row>
    <row r="187" spans="1:43" x14ac:dyDescent="0.2">
      <c r="A187" t="s">
        <v>221</v>
      </c>
      <c r="B187" t="s">
        <v>407</v>
      </c>
      <c r="C187" t="s">
        <v>445</v>
      </c>
      <c r="D187" t="s">
        <v>572</v>
      </c>
      <c r="E187" s="3">
        <v>51.011111111111113</v>
      </c>
      <c r="F187" s="3">
        <f>Table3[[#This Row],[Total Hours Nurse Staffing]]/Table3[[#This Row],[MDS Census]]</f>
        <v>4.4881942931823131</v>
      </c>
      <c r="G187" s="3">
        <f>Table3[[#This Row],[Total Direct Care Staff Hours]]/Table3[[#This Row],[MDS Census]]</f>
        <v>4.0923546068394687</v>
      </c>
      <c r="H187" s="3">
        <f>Table3[[#This Row],[Total RN Hours (w/ Admin, DON)]]/Table3[[#This Row],[MDS Census]]</f>
        <v>0.71134829013286871</v>
      </c>
      <c r="I187" s="3">
        <f>Table3[[#This Row],[RN Hours (excl. Admin, DON)]]/Table3[[#This Row],[MDS Census]]</f>
        <v>0.36800261380962751</v>
      </c>
      <c r="J187" s="3">
        <f t="shared" si="3"/>
        <v>228.94777777777779</v>
      </c>
      <c r="K187" s="3">
        <f>SUM(Table3[[#This Row],[RN Hours (excl. Admin, DON)]], Table3[[#This Row],[LPN Hours (excl. Admin)]], Table3[[#This Row],[CNA Hours]], Table3[[#This Row],[NA TR Hours]], Table3[[#This Row],[Med Aide/Tech Hours]])</f>
        <v>208.75555555555556</v>
      </c>
      <c r="L187" s="3">
        <f>SUM(Table3[[#This Row],[RN Hours (excl. Admin, DON)]:[RN DON Hours]])</f>
        <v>36.286666666666669</v>
      </c>
      <c r="M187" s="3">
        <v>18.772222222222222</v>
      </c>
      <c r="N187" s="3">
        <v>12.287777777777778</v>
      </c>
      <c r="O187" s="3">
        <v>5.2266666666666666</v>
      </c>
      <c r="P187" s="3">
        <f>SUM(Table3[[#This Row],[LPN Hours (excl. Admin)]:[LPN Admin Hours]])</f>
        <v>72.838888888888889</v>
      </c>
      <c r="Q187" s="3">
        <v>70.161111111111111</v>
      </c>
      <c r="R187" s="3">
        <v>2.6777777777777776</v>
      </c>
      <c r="S187" s="3">
        <f>SUM(Table3[[#This Row],[CNA Hours]], Table3[[#This Row],[NA TR Hours]], Table3[[#This Row],[Med Aide/Tech Hours]])</f>
        <v>119.82222222222222</v>
      </c>
      <c r="T187" s="3">
        <v>119.82222222222222</v>
      </c>
      <c r="U187" s="3">
        <v>0</v>
      </c>
      <c r="V187" s="3">
        <v>0</v>
      </c>
      <c r="W187" s="3">
        <f>SUM(Table3[[#This Row],[RN Hours Contract]:[Med Aide Hours Contract]])</f>
        <v>42.463888888888889</v>
      </c>
      <c r="X187" s="3">
        <v>8.1999999999999993</v>
      </c>
      <c r="Y187" s="3">
        <v>0</v>
      </c>
      <c r="Z187" s="3">
        <v>0</v>
      </c>
      <c r="AA187" s="3">
        <v>21.702777777777779</v>
      </c>
      <c r="AB187" s="3">
        <v>0</v>
      </c>
      <c r="AC187" s="3">
        <v>12.561111111111112</v>
      </c>
      <c r="AD187" s="3">
        <v>0</v>
      </c>
      <c r="AE187" s="3">
        <v>0</v>
      </c>
      <c r="AF187" t="s">
        <v>185</v>
      </c>
      <c r="AG187" s="13">
        <v>4</v>
      </c>
      <c r="AQ187"/>
    </row>
    <row r="188" spans="1:43" x14ac:dyDescent="0.2">
      <c r="A188" t="s">
        <v>221</v>
      </c>
      <c r="B188" t="s">
        <v>408</v>
      </c>
      <c r="C188" t="s">
        <v>484</v>
      </c>
      <c r="D188" t="s">
        <v>602</v>
      </c>
      <c r="E188" s="3">
        <v>47.62222222222222</v>
      </c>
      <c r="F188" s="3">
        <f>Table3[[#This Row],[Total Hours Nurse Staffing]]/Table3[[#This Row],[MDS Census]]</f>
        <v>3.2207279514699025</v>
      </c>
      <c r="G188" s="3">
        <f>Table3[[#This Row],[Total Direct Care Staff Hours]]/Table3[[#This Row],[MDS Census]]</f>
        <v>3.0583387774148392</v>
      </c>
      <c r="H188" s="3">
        <f>Table3[[#This Row],[Total RN Hours (w/ Admin, DON)]]/Table3[[#This Row],[MDS Census]]</f>
        <v>0.70403173121791884</v>
      </c>
      <c r="I188" s="3">
        <f>Table3[[#This Row],[RN Hours (excl. Admin, DON)]]/Table3[[#This Row],[MDS Census]]</f>
        <v>0.54164255716285592</v>
      </c>
      <c r="J188" s="3">
        <f t="shared" si="3"/>
        <v>153.37822222222223</v>
      </c>
      <c r="K188" s="3">
        <f>SUM(Table3[[#This Row],[RN Hours (excl. Admin, DON)]], Table3[[#This Row],[LPN Hours (excl. Admin)]], Table3[[#This Row],[CNA Hours]], Table3[[#This Row],[NA TR Hours]], Table3[[#This Row],[Med Aide/Tech Hours]])</f>
        <v>145.64488888888889</v>
      </c>
      <c r="L188" s="3">
        <f>SUM(Table3[[#This Row],[RN Hours (excl. Admin, DON)]:[RN DON Hours]])</f>
        <v>33.527555555555558</v>
      </c>
      <c r="M188" s="3">
        <v>25.794222222222224</v>
      </c>
      <c r="N188" s="3">
        <v>2.4</v>
      </c>
      <c r="O188" s="3">
        <v>5.333333333333333</v>
      </c>
      <c r="P188" s="3">
        <f>SUM(Table3[[#This Row],[LPN Hours (excl. Admin)]:[LPN Admin Hours]])</f>
        <v>37.705444444444439</v>
      </c>
      <c r="Q188" s="3">
        <v>37.705444444444439</v>
      </c>
      <c r="R188" s="3">
        <v>0</v>
      </c>
      <c r="S188" s="3">
        <f>SUM(Table3[[#This Row],[CNA Hours]], Table3[[#This Row],[NA TR Hours]], Table3[[#This Row],[Med Aide/Tech Hours]])</f>
        <v>82.145222222222216</v>
      </c>
      <c r="T188" s="3">
        <v>82.145222222222216</v>
      </c>
      <c r="U188" s="3">
        <v>0</v>
      </c>
      <c r="V188" s="3">
        <v>0</v>
      </c>
      <c r="W188" s="3">
        <f>SUM(Table3[[#This Row],[RN Hours Contract]:[Med Aide Hours Contract]])</f>
        <v>0</v>
      </c>
      <c r="X188" s="3">
        <v>0</v>
      </c>
      <c r="Y188" s="3">
        <v>0</v>
      </c>
      <c r="Z188" s="3">
        <v>0</v>
      </c>
      <c r="AA188" s="3">
        <v>0</v>
      </c>
      <c r="AB188" s="3">
        <v>0</v>
      </c>
      <c r="AC188" s="3">
        <v>0</v>
      </c>
      <c r="AD188" s="3">
        <v>0</v>
      </c>
      <c r="AE188" s="3">
        <v>0</v>
      </c>
      <c r="AF188" t="s">
        <v>186</v>
      </c>
      <c r="AG188" s="13">
        <v>4</v>
      </c>
      <c r="AQ188"/>
    </row>
    <row r="189" spans="1:43" x14ac:dyDescent="0.2">
      <c r="A189" t="s">
        <v>221</v>
      </c>
      <c r="B189" t="s">
        <v>409</v>
      </c>
      <c r="C189" t="s">
        <v>498</v>
      </c>
      <c r="D189" t="s">
        <v>609</v>
      </c>
      <c r="E189" s="3">
        <v>132.37777777777777</v>
      </c>
      <c r="F189" s="3">
        <f>Table3[[#This Row],[Total Hours Nurse Staffing]]/Table3[[#This Row],[MDS Census]]</f>
        <v>4.2637443343965087</v>
      </c>
      <c r="G189" s="3">
        <f>Table3[[#This Row],[Total Direct Care Staff Hours]]/Table3[[#This Row],[MDS Census]]</f>
        <v>3.9062657377874772</v>
      </c>
      <c r="H189" s="3">
        <f>Table3[[#This Row],[Total RN Hours (w/ Admin, DON)]]/Table3[[#This Row],[MDS Census]]</f>
        <v>0.32191119691119691</v>
      </c>
      <c r="I189" s="3">
        <f>Table3[[#This Row],[RN Hours (excl. Admin, DON)]]/Table3[[#This Row],[MDS Census]]</f>
        <v>0.15282440825919089</v>
      </c>
      <c r="J189" s="3">
        <f t="shared" si="3"/>
        <v>564.42499999999995</v>
      </c>
      <c r="K189" s="3">
        <f>SUM(Table3[[#This Row],[RN Hours (excl. Admin, DON)]], Table3[[#This Row],[LPN Hours (excl. Admin)]], Table3[[#This Row],[CNA Hours]], Table3[[#This Row],[NA TR Hours]], Table3[[#This Row],[Med Aide/Tech Hours]])</f>
        <v>517.10277777777776</v>
      </c>
      <c r="L189" s="3">
        <f>SUM(Table3[[#This Row],[RN Hours (excl. Admin, DON)]:[RN DON Hours]])</f>
        <v>42.613888888888887</v>
      </c>
      <c r="M189" s="3">
        <v>20.230555555555554</v>
      </c>
      <c r="N189" s="3">
        <v>16.902777777777779</v>
      </c>
      <c r="O189" s="3">
        <v>5.4805555555555552</v>
      </c>
      <c r="P189" s="3">
        <f>SUM(Table3[[#This Row],[LPN Hours (excl. Admin)]:[LPN Admin Hours]])</f>
        <v>193.17222222222222</v>
      </c>
      <c r="Q189" s="3">
        <v>168.23333333333332</v>
      </c>
      <c r="R189" s="3">
        <v>24.93888888888889</v>
      </c>
      <c r="S189" s="3">
        <f>SUM(Table3[[#This Row],[CNA Hours]], Table3[[#This Row],[NA TR Hours]], Table3[[#This Row],[Med Aide/Tech Hours]])</f>
        <v>328.63888888888891</v>
      </c>
      <c r="T189" s="3">
        <v>317.06944444444446</v>
      </c>
      <c r="U189" s="3">
        <v>11.569444444444445</v>
      </c>
      <c r="V189" s="3">
        <v>0</v>
      </c>
      <c r="W189" s="3">
        <f>SUM(Table3[[#This Row],[RN Hours Contract]:[Med Aide Hours Contract]])</f>
        <v>0</v>
      </c>
      <c r="X189" s="3">
        <v>0</v>
      </c>
      <c r="Y189" s="3">
        <v>0</v>
      </c>
      <c r="Z189" s="3">
        <v>0</v>
      </c>
      <c r="AA189" s="3">
        <v>0</v>
      </c>
      <c r="AB189" s="3">
        <v>0</v>
      </c>
      <c r="AC189" s="3">
        <v>0</v>
      </c>
      <c r="AD189" s="3">
        <v>0</v>
      </c>
      <c r="AE189" s="3">
        <v>0</v>
      </c>
      <c r="AF189" t="s">
        <v>187</v>
      </c>
      <c r="AG189" s="13">
        <v>4</v>
      </c>
      <c r="AQ189"/>
    </row>
    <row r="190" spans="1:43" x14ac:dyDescent="0.2">
      <c r="A190" t="s">
        <v>221</v>
      </c>
      <c r="B190" t="s">
        <v>410</v>
      </c>
      <c r="C190" t="s">
        <v>472</v>
      </c>
      <c r="D190" t="s">
        <v>593</v>
      </c>
      <c r="E190" s="3">
        <v>25.055555555555557</v>
      </c>
      <c r="F190" s="3">
        <f>Table3[[#This Row],[Total Hours Nurse Staffing]]/Table3[[#This Row],[MDS Census]]</f>
        <v>6.311751662971175</v>
      </c>
      <c r="G190" s="3">
        <f>Table3[[#This Row],[Total Direct Care Staff Hours]]/Table3[[#This Row],[MDS Census]]</f>
        <v>5.450332594235034</v>
      </c>
      <c r="H190" s="3">
        <f>Table3[[#This Row],[Total RN Hours (w/ Admin, DON)]]/Table3[[#This Row],[MDS Census]]</f>
        <v>1.377383592017738</v>
      </c>
      <c r="I190" s="3">
        <f>Table3[[#This Row],[RN Hours (excl. Admin, DON)]]/Table3[[#This Row],[MDS Census]]</f>
        <v>0.95875831485587582</v>
      </c>
      <c r="J190" s="3">
        <f t="shared" si="3"/>
        <v>158.14444444444445</v>
      </c>
      <c r="K190" s="3">
        <f>SUM(Table3[[#This Row],[RN Hours (excl. Admin, DON)]], Table3[[#This Row],[LPN Hours (excl. Admin)]], Table3[[#This Row],[CNA Hours]], Table3[[#This Row],[NA TR Hours]], Table3[[#This Row],[Med Aide/Tech Hours]])</f>
        <v>136.56111111111113</v>
      </c>
      <c r="L190" s="3">
        <f>SUM(Table3[[#This Row],[RN Hours (excl. Admin, DON)]:[RN DON Hours]])</f>
        <v>34.511111111111106</v>
      </c>
      <c r="M190" s="3">
        <v>24.022222222222222</v>
      </c>
      <c r="N190" s="3">
        <v>5.4222222222222225</v>
      </c>
      <c r="O190" s="3">
        <v>5.0666666666666664</v>
      </c>
      <c r="P190" s="3">
        <f>SUM(Table3[[#This Row],[LPN Hours (excl. Admin)]:[LPN Admin Hours]])</f>
        <v>47.988888888888894</v>
      </c>
      <c r="Q190" s="3">
        <v>36.894444444444446</v>
      </c>
      <c r="R190" s="3">
        <v>11.094444444444445</v>
      </c>
      <c r="S190" s="3">
        <f>SUM(Table3[[#This Row],[CNA Hours]], Table3[[#This Row],[NA TR Hours]], Table3[[#This Row],[Med Aide/Tech Hours]])</f>
        <v>75.644444444444446</v>
      </c>
      <c r="T190" s="3">
        <v>75.644444444444446</v>
      </c>
      <c r="U190" s="3">
        <v>0</v>
      </c>
      <c r="V190" s="3">
        <v>0</v>
      </c>
      <c r="W190" s="3">
        <f>SUM(Table3[[#This Row],[RN Hours Contract]:[Med Aide Hours Contract]])</f>
        <v>20.055555555555557</v>
      </c>
      <c r="X190" s="3">
        <v>0</v>
      </c>
      <c r="Y190" s="3">
        <v>0</v>
      </c>
      <c r="Z190" s="3">
        <v>0</v>
      </c>
      <c r="AA190" s="3">
        <v>10.58888888888889</v>
      </c>
      <c r="AB190" s="3">
        <v>0</v>
      </c>
      <c r="AC190" s="3">
        <v>9.4666666666666668</v>
      </c>
      <c r="AD190" s="3">
        <v>0</v>
      </c>
      <c r="AE190" s="3">
        <v>0</v>
      </c>
      <c r="AF190" t="s">
        <v>188</v>
      </c>
      <c r="AG190" s="13">
        <v>4</v>
      </c>
      <c r="AQ190"/>
    </row>
    <row r="191" spans="1:43" x14ac:dyDescent="0.2">
      <c r="A191" t="s">
        <v>221</v>
      </c>
      <c r="B191" t="s">
        <v>411</v>
      </c>
      <c r="C191" t="s">
        <v>472</v>
      </c>
      <c r="D191" t="s">
        <v>593</v>
      </c>
      <c r="E191" s="3">
        <v>99.666666666666671</v>
      </c>
      <c r="F191" s="3">
        <f>Table3[[#This Row],[Total Hours Nurse Staffing]]/Table3[[#This Row],[MDS Census]]</f>
        <v>3.7913879598662206</v>
      </c>
      <c r="G191" s="3">
        <f>Table3[[#This Row],[Total Direct Care Staff Hours]]/Table3[[#This Row],[MDS Census]]</f>
        <v>3.6255016722408029</v>
      </c>
      <c r="H191" s="3">
        <f>Table3[[#This Row],[Total RN Hours (w/ Admin, DON)]]/Table3[[#This Row],[MDS Census]]</f>
        <v>0.49318060200668901</v>
      </c>
      <c r="I191" s="3">
        <f>Table3[[#This Row],[RN Hours (excl. Admin, DON)]]/Table3[[#This Row],[MDS Census]]</f>
        <v>0.32729431438127088</v>
      </c>
      <c r="J191" s="3">
        <f t="shared" si="3"/>
        <v>377.875</v>
      </c>
      <c r="K191" s="3">
        <f>SUM(Table3[[#This Row],[RN Hours (excl. Admin, DON)]], Table3[[#This Row],[LPN Hours (excl. Admin)]], Table3[[#This Row],[CNA Hours]], Table3[[#This Row],[NA TR Hours]], Table3[[#This Row],[Med Aide/Tech Hours]])</f>
        <v>361.3416666666667</v>
      </c>
      <c r="L191" s="3">
        <f>SUM(Table3[[#This Row],[RN Hours (excl. Admin, DON)]:[RN DON Hours]])</f>
        <v>49.153666666666673</v>
      </c>
      <c r="M191" s="3">
        <v>32.620333333333335</v>
      </c>
      <c r="N191" s="3">
        <v>11.022222222222222</v>
      </c>
      <c r="O191" s="3">
        <v>5.5111111111111111</v>
      </c>
      <c r="P191" s="3">
        <f>SUM(Table3[[#This Row],[LPN Hours (excl. Admin)]:[LPN Admin Hours]])</f>
        <v>110.03</v>
      </c>
      <c r="Q191" s="3">
        <v>110.03</v>
      </c>
      <c r="R191" s="3">
        <v>0</v>
      </c>
      <c r="S191" s="3">
        <f>SUM(Table3[[#This Row],[CNA Hours]], Table3[[#This Row],[NA TR Hours]], Table3[[#This Row],[Med Aide/Tech Hours]])</f>
        <v>218.69133333333335</v>
      </c>
      <c r="T191" s="3">
        <v>218.69133333333335</v>
      </c>
      <c r="U191" s="3">
        <v>0</v>
      </c>
      <c r="V191" s="3">
        <v>0</v>
      </c>
      <c r="W191" s="3">
        <f>SUM(Table3[[#This Row],[RN Hours Contract]:[Med Aide Hours Contract]])</f>
        <v>0</v>
      </c>
      <c r="X191" s="3">
        <v>0</v>
      </c>
      <c r="Y191" s="3">
        <v>0</v>
      </c>
      <c r="Z191" s="3">
        <v>0</v>
      </c>
      <c r="AA191" s="3">
        <v>0</v>
      </c>
      <c r="AB191" s="3">
        <v>0</v>
      </c>
      <c r="AC191" s="3">
        <v>0</v>
      </c>
      <c r="AD191" s="3">
        <v>0</v>
      </c>
      <c r="AE191" s="3">
        <v>0</v>
      </c>
      <c r="AF191" t="s">
        <v>189</v>
      </c>
      <c r="AG191" s="13">
        <v>4</v>
      </c>
      <c r="AQ191"/>
    </row>
    <row r="192" spans="1:43" x14ac:dyDescent="0.2">
      <c r="A192" t="s">
        <v>221</v>
      </c>
      <c r="B192" t="s">
        <v>412</v>
      </c>
      <c r="C192" t="s">
        <v>535</v>
      </c>
      <c r="D192" t="s">
        <v>596</v>
      </c>
      <c r="E192" s="3">
        <v>132.64444444444445</v>
      </c>
      <c r="F192" s="3">
        <f>Table3[[#This Row],[Total Hours Nurse Staffing]]/Table3[[#This Row],[MDS Census]]</f>
        <v>3.8778472105880382</v>
      </c>
      <c r="G192" s="3">
        <f>Table3[[#This Row],[Total Direct Care Staff Hours]]/Table3[[#This Row],[MDS Census]]</f>
        <v>3.4801583179762101</v>
      </c>
      <c r="H192" s="3">
        <f>Table3[[#This Row],[Total RN Hours (w/ Admin, DON)]]/Table3[[#This Row],[MDS Census]]</f>
        <v>0.54685290668453668</v>
      </c>
      <c r="I192" s="3">
        <f>Table3[[#This Row],[RN Hours (excl. Admin, DON)]]/Table3[[#This Row],[MDS Census]]</f>
        <v>0.33944798123638797</v>
      </c>
      <c r="J192" s="3">
        <f t="shared" si="3"/>
        <v>514.3748888888889</v>
      </c>
      <c r="K192" s="3">
        <f>SUM(Table3[[#This Row],[RN Hours (excl. Admin, DON)]], Table3[[#This Row],[LPN Hours (excl. Admin)]], Table3[[#This Row],[CNA Hours]], Table3[[#This Row],[NA TR Hours]], Table3[[#This Row],[Med Aide/Tech Hours]])</f>
        <v>461.62366666666662</v>
      </c>
      <c r="L192" s="3">
        <f>SUM(Table3[[#This Row],[RN Hours (excl. Admin, DON)]:[RN DON Hours]])</f>
        <v>72.536999999999992</v>
      </c>
      <c r="M192" s="3">
        <v>45.025888888888886</v>
      </c>
      <c r="N192" s="3">
        <v>22.977777777777778</v>
      </c>
      <c r="O192" s="3">
        <v>4.5333333333333332</v>
      </c>
      <c r="P192" s="3">
        <f>SUM(Table3[[#This Row],[LPN Hours (excl. Admin)]:[LPN Admin Hours]])</f>
        <v>119.14433333333332</v>
      </c>
      <c r="Q192" s="3">
        <v>93.904222222222216</v>
      </c>
      <c r="R192" s="3">
        <v>25.240111111111112</v>
      </c>
      <c r="S192" s="3">
        <f>SUM(Table3[[#This Row],[CNA Hours]], Table3[[#This Row],[NA TR Hours]], Table3[[#This Row],[Med Aide/Tech Hours]])</f>
        <v>322.69355555555558</v>
      </c>
      <c r="T192" s="3">
        <v>282.02811111111112</v>
      </c>
      <c r="U192" s="3">
        <v>40.665444444444432</v>
      </c>
      <c r="V192" s="3">
        <v>0</v>
      </c>
      <c r="W192" s="3">
        <f>SUM(Table3[[#This Row],[RN Hours Contract]:[Med Aide Hours Contract]])</f>
        <v>8.8888888888888892E-2</v>
      </c>
      <c r="X192" s="3">
        <v>8.8888888888888892E-2</v>
      </c>
      <c r="Y192" s="3">
        <v>0</v>
      </c>
      <c r="Z192" s="3">
        <v>0</v>
      </c>
      <c r="AA192" s="3">
        <v>0</v>
      </c>
      <c r="AB192" s="3">
        <v>0</v>
      </c>
      <c r="AC192" s="3">
        <v>0</v>
      </c>
      <c r="AD192" s="3">
        <v>0</v>
      </c>
      <c r="AE192" s="3">
        <v>0</v>
      </c>
      <c r="AF192" t="s">
        <v>190</v>
      </c>
      <c r="AG192" s="13">
        <v>4</v>
      </c>
      <c r="AQ192"/>
    </row>
    <row r="193" spans="1:43" x14ac:dyDescent="0.2">
      <c r="A193" t="s">
        <v>221</v>
      </c>
      <c r="B193" t="s">
        <v>413</v>
      </c>
      <c r="C193" t="s">
        <v>445</v>
      </c>
      <c r="D193" t="s">
        <v>572</v>
      </c>
      <c r="E193" s="3">
        <v>71.400000000000006</v>
      </c>
      <c r="F193" s="3">
        <f>Table3[[#This Row],[Total Hours Nurse Staffing]]/Table3[[#This Row],[MDS Census]]</f>
        <v>6.3976859632741983</v>
      </c>
      <c r="G193" s="3">
        <f>Table3[[#This Row],[Total Direct Care Staff Hours]]/Table3[[#This Row],[MDS Census]]</f>
        <v>6.1589386865857447</v>
      </c>
      <c r="H193" s="3">
        <f>Table3[[#This Row],[Total RN Hours (w/ Admin, DON)]]/Table3[[#This Row],[MDS Census]]</f>
        <v>0.71462807345160273</v>
      </c>
      <c r="I193" s="3">
        <f>Table3[[#This Row],[RN Hours (excl. Admin, DON)]]/Table3[[#This Row],[MDS Census]]</f>
        <v>0.56807500778089004</v>
      </c>
      <c r="J193" s="3">
        <f t="shared" si="3"/>
        <v>456.79477777777777</v>
      </c>
      <c r="K193" s="3">
        <f>SUM(Table3[[#This Row],[RN Hours (excl. Admin, DON)]], Table3[[#This Row],[LPN Hours (excl. Admin)]], Table3[[#This Row],[CNA Hours]], Table3[[#This Row],[NA TR Hours]], Table3[[#This Row],[Med Aide/Tech Hours]])</f>
        <v>439.74822222222224</v>
      </c>
      <c r="L193" s="3">
        <f>SUM(Table3[[#This Row],[RN Hours (excl. Admin, DON)]:[RN DON Hours]])</f>
        <v>51.024444444444441</v>
      </c>
      <c r="M193" s="3">
        <v>40.560555555555553</v>
      </c>
      <c r="N193" s="3">
        <v>5.2972222222222225</v>
      </c>
      <c r="O193" s="3">
        <v>5.166666666666667</v>
      </c>
      <c r="P193" s="3">
        <f>SUM(Table3[[#This Row],[LPN Hours (excl. Admin)]:[LPN Admin Hours]])</f>
        <v>76.14811111111112</v>
      </c>
      <c r="Q193" s="3">
        <v>69.565444444444452</v>
      </c>
      <c r="R193" s="3">
        <v>6.5826666666666664</v>
      </c>
      <c r="S193" s="3">
        <f>SUM(Table3[[#This Row],[CNA Hours]], Table3[[#This Row],[NA TR Hours]], Table3[[#This Row],[Med Aide/Tech Hours]])</f>
        <v>329.62222222222221</v>
      </c>
      <c r="T193" s="3">
        <v>329.62222222222221</v>
      </c>
      <c r="U193" s="3">
        <v>0</v>
      </c>
      <c r="V193" s="3">
        <v>0</v>
      </c>
      <c r="W193" s="3">
        <f>SUM(Table3[[#This Row],[RN Hours Contract]:[Med Aide Hours Contract]])</f>
        <v>0</v>
      </c>
      <c r="X193" s="3">
        <v>0</v>
      </c>
      <c r="Y193" s="3">
        <v>0</v>
      </c>
      <c r="Z193" s="3">
        <v>0</v>
      </c>
      <c r="AA193" s="3">
        <v>0</v>
      </c>
      <c r="AB193" s="3">
        <v>0</v>
      </c>
      <c r="AC193" s="3">
        <v>0</v>
      </c>
      <c r="AD193" s="3">
        <v>0</v>
      </c>
      <c r="AE193" s="3">
        <v>0</v>
      </c>
      <c r="AF193" t="s">
        <v>191</v>
      </c>
      <c r="AG193" s="13">
        <v>4</v>
      </c>
      <c r="AQ193"/>
    </row>
    <row r="194" spans="1:43" x14ac:dyDescent="0.2">
      <c r="A194" t="s">
        <v>221</v>
      </c>
      <c r="B194" t="s">
        <v>414</v>
      </c>
      <c r="C194" t="s">
        <v>472</v>
      </c>
      <c r="D194" t="s">
        <v>593</v>
      </c>
      <c r="E194" s="3">
        <v>101.51111111111111</v>
      </c>
      <c r="F194" s="3">
        <f>Table3[[#This Row],[Total Hours Nurse Staffing]]/Table3[[#This Row],[MDS Census]]</f>
        <v>3.1750350262697022</v>
      </c>
      <c r="G194" s="3">
        <f>Table3[[#This Row],[Total Direct Care Staff Hours]]/Table3[[#This Row],[MDS Census]]</f>
        <v>2.8933231173380038</v>
      </c>
      <c r="H194" s="3">
        <f>Table3[[#This Row],[Total RN Hours (w/ Admin, DON)]]/Table3[[#This Row],[MDS Census]]</f>
        <v>0.5635080998248686</v>
      </c>
      <c r="I194" s="3">
        <f>Table3[[#This Row],[RN Hours (excl. Admin, DON)]]/Table3[[#This Row],[MDS Census]]</f>
        <v>0.35598073555166371</v>
      </c>
      <c r="J194" s="3">
        <f t="shared" si="3"/>
        <v>322.30133333333333</v>
      </c>
      <c r="K194" s="3">
        <f>SUM(Table3[[#This Row],[RN Hours (excl. Admin, DON)]], Table3[[#This Row],[LPN Hours (excl. Admin)]], Table3[[#This Row],[CNA Hours]], Table3[[#This Row],[NA TR Hours]], Table3[[#This Row],[Med Aide/Tech Hours]])</f>
        <v>293.70444444444445</v>
      </c>
      <c r="L194" s="3">
        <f>SUM(Table3[[#This Row],[RN Hours (excl. Admin, DON)]:[RN DON Hours]])</f>
        <v>57.202333333333328</v>
      </c>
      <c r="M194" s="3">
        <v>36.135999999999996</v>
      </c>
      <c r="N194" s="3">
        <v>15.466333333333333</v>
      </c>
      <c r="O194" s="3">
        <v>5.6</v>
      </c>
      <c r="P194" s="3">
        <f>SUM(Table3[[#This Row],[LPN Hours (excl. Admin)]:[LPN Admin Hours]])</f>
        <v>75.413111111111107</v>
      </c>
      <c r="Q194" s="3">
        <v>67.882555555555555</v>
      </c>
      <c r="R194" s="3">
        <v>7.5305555555555568</v>
      </c>
      <c r="S194" s="3">
        <f>SUM(Table3[[#This Row],[CNA Hours]], Table3[[#This Row],[NA TR Hours]], Table3[[#This Row],[Med Aide/Tech Hours]])</f>
        <v>189.68588888888888</v>
      </c>
      <c r="T194" s="3">
        <v>189.68588888888888</v>
      </c>
      <c r="U194" s="3">
        <v>0</v>
      </c>
      <c r="V194" s="3">
        <v>0</v>
      </c>
      <c r="W194" s="3">
        <f>SUM(Table3[[#This Row],[RN Hours Contract]:[Med Aide Hours Contract]])</f>
        <v>5.1999999999999993</v>
      </c>
      <c r="X194" s="3">
        <v>0</v>
      </c>
      <c r="Y194" s="3">
        <v>0.51111111111111107</v>
      </c>
      <c r="Z194" s="3">
        <v>0</v>
      </c>
      <c r="AA194" s="3">
        <v>0.3611111111111111</v>
      </c>
      <c r="AB194" s="3">
        <v>0</v>
      </c>
      <c r="AC194" s="3">
        <v>4.3277777777777775</v>
      </c>
      <c r="AD194" s="3">
        <v>0</v>
      </c>
      <c r="AE194" s="3">
        <v>0</v>
      </c>
      <c r="AF194" t="s">
        <v>192</v>
      </c>
      <c r="AG194" s="13">
        <v>4</v>
      </c>
      <c r="AQ194"/>
    </row>
    <row r="195" spans="1:43" x14ac:dyDescent="0.2">
      <c r="A195" t="s">
        <v>221</v>
      </c>
      <c r="B195" t="s">
        <v>415</v>
      </c>
      <c r="C195" t="s">
        <v>472</v>
      </c>
      <c r="D195" t="s">
        <v>593</v>
      </c>
      <c r="E195" s="3">
        <v>70.411111111111111</v>
      </c>
      <c r="F195" s="3">
        <f>Table3[[#This Row],[Total Hours Nurse Staffing]]/Table3[[#This Row],[MDS Census]]</f>
        <v>4.6407148492977752</v>
      </c>
      <c r="G195" s="3">
        <f>Table3[[#This Row],[Total Direct Care Staff Hours]]/Table3[[#This Row],[MDS Census]]</f>
        <v>4.3294476881805268</v>
      </c>
      <c r="H195" s="3">
        <f>Table3[[#This Row],[Total RN Hours (w/ Admin, DON)]]/Table3[[#This Row],[MDS Census]]</f>
        <v>0.81735679343537959</v>
      </c>
      <c r="I195" s="3">
        <f>Table3[[#This Row],[RN Hours (excl. Admin, DON)]]/Table3[[#This Row],[MDS Census]]</f>
        <v>0.50727315764557357</v>
      </c>
      <c r="J195" s="3">
        <f t="shared" si="3"/>
        <v>326.75788888888889</v>
      </c>
      <c r="K195" s="3">
        <f>SUM(Table3[[#This Row],[RN Hours (excl. Admin, DON)]], Table3[[#This Row],[LPN Hours (excl. Admin)]], Table3[[#This Row],[CNA Hours]], Table3[[#This Row],[NA TR Hours]], Table3[[#This Row],[Med Aide/Tech Hours]])</f>
        <v>304.8412222222222</v>
      </c>
      <c r="L195" s="3">
        <f>SUM(Table3[[#This Row],[RN Hours (excl. Admin, DON)]:[RN DON Hours]])</f>
        <v>57.551000000000002</v>
      </c>
      <c r="M195" s="3">
        <v>35.717666666666666</v>
      </c>
      <c r="N195" s="3">
        <v>16.322222222222223</v>
      </c>
      <c r="O195" s="3">
        <v>5.5111111111111111</v>
      </c>
      <c r="P195" s="3">
        <f>SUM(Table3[[#This Row],[LPN Hours (excl. Admin)]:[LPN Admin Hours]])</f>
        <v>102.62288888888888</v>
      </c>
      <c r="Q195" s="3">
        <v>102.53955555555555</v>
      </c>
      <c r="R195" s="3">
        <v>8.3333333333333329E-2</v>
      </c>
      <c r="S195" s="3">
        <f>SUM(Table3[[#This Row],[CNA Hours]], Table3[[#This Row],[NA TR Hours]], Table3[[#This Row],[Med Aide/Tech Hours]])</f>
        <v>166.584</v>
      </c>
      <c r="T195" s="3">
        <v>166.584</v>
      </c>
      <c r="U195" s="3">
        <v>0</v>
      </c>
      <c r="V195" s="3">
        <v>0</v>
      </c>
      <c r="W195" s="3">
        <f>SUM(Table3[[#This Row],[RN Hours Contract]:[Med Aide Hours Contract]])</f>
        <v>0</v>
      </c>
      <c r="X195" s="3">
        <v>0</v>
      </c>
      <c r="Y195" s="3">
        <v>0</v>
      </c>
      <c r="Z195" s="3">
        <v>0</v>
      </c>
      <c r="AA195" s="3">
        <v>0</v>
      </c>
      <c r="AB195" s="3">
        <v>0</v>
      </c>
      <c r="AC195" s="3">
        <v>0</v>
      </c>
      <c r="AD195" s="3">
        <v>0</v>
      </c>
      <c r="AE195" s="3">
        <v>0</v>
      </c>
      <c r="AF195" t="s">
        <v>193</v>
      </c>
      <c r="AG195" s="13">
        <v>4</v>
      </c>
      <c r="AQ195"/>
    </row>
    <row r="196" spans="1:43" x14ac:dyDescent="0.2">
      <c r="A196" t="s">
        <v>221</v>
      </c>
      <c r="B196" t="s">
        <v>416</v>
      </c>
      <c r="C196" t="s">
        <v>456</v>
      </c>
      <c r="D196" t="s">
        <v>581</v>
      </c>
      <c r="E196" s="3">
        <v>128.3111111111111</v>
      </c>
      <c r="F196" s="3">
        <f>Table3[[#This Row],[Total Hours Nurse Staffing]]/Table3[[#This Row],[MDS Census]]</f>
        <v>4.2543938344302044</v>
      </c>
      <c r="G196" s="3">
        <f>Table3[[#This Row],[Total Direct Care Staff Hours]]/Table3[[#This Row],[MDS Census]]</f>
        <v>3.9314980949082101</v>
      </c>
      <c r="H196" s="3">
        <f>Table3[[#This Row],[Total RN Hours (w/ Admin, DON)]]/Table3[[#This Row],[MDS Census]]</f>
        <v>0.56799705576723236</v>
      </c>
      <c r="I196" s="3">
        <f>Table3[[#This Row],[RN Hours (excl. Admin, DON)]]/Table3[[#This Row],[MDS Census]]</f>
        <v>0.42029182542431592</v>
      </c>
      <c r="J196" s="3">
        <f t="shared" si="3"/>
        <v>545.88599999999997</v>
      </c>
      <c r="K196" s="3">
        <f>SUM(Table3[[#This Row],[RN Hours (excl. Admin, DON)]], Table3[[#This Row],[LPN Hours (excl. Admin)]], Table3[[#This Row],[CNA Hours]], Table3[[#This Row],[NA TR Hours]], Table3[[#This Row],[Med Aide/Tech Hours]])</f>
        <v>504.45488888888895</v>
      </c>
      <c r="L196" s="3">
        <f>SUM(Table3[[#This Row],[RN Hours (excl. Admin, DON)]:[RN DON Hours]])</f>
        <v>72.880333333333326</v>
      </c>
      <c r="M196" s="3">
        <v>53.928111111111107</v>
      </c>
      <c r="N196" s="3">
        <v>18.952222222222222</v>
      </c>
      <c r="O196" s="3">
        <v>0</v>
      </c>
      <c r="P196" s="3">
        <f>SUM(Table3[[#This Row],[LPN Hours (excl. Admin)]:[LPN Admin Hours]])</f>
        <v>162.75066666666666</v>
      </c>
      <c r="Q196" s="3">
        <v>140.27177777777777</v>
      </c>
      <c r="R196" s="3">
        <v>22.478888888888889</v>
      </c>
      <c r="S196" s="3">
        <f>SUM(Table3[[#This Row],[CNA Hours]], Table3[[#This Row],[NA TR Hours]], Table3[[#This Row],[Med Aide/Tech Hours]])</f>
        <v>310.25500000000005</v>
      </c>
      <c r="T196" s="3">
        <v>245.77377777777778</v>
      </c>
      <c r="U196" s="3">
        <v>64.481222222222272</v>
      </c>
      <c r="V196" s="3">
        <v>0</v>
      </c>
      <c r="W196" s="3">
        <f>SUM(Table3[[#This Row],[RN Hours Contract]:[Med Aide Hours Contract]])</f>
        <v>0</v>
      </c>
      <c r="X196" s="3">
        <v>0</v>
      </c>
      <c r="Y196" s="3">
        <v>0</v>
      </c>
      <c r="Z196" s="3">
        <v>0</v>
      </c>
      <c r="AA196" s="3">
        <v>0</v>
      </c>
      <c r="AB196" s="3">
        <v>0</v>
      </c>
      <c r="AC196" s="3">
        <v>0</v>
      </c>
      <c r="AD196" s="3">
        <v>0</v>
      </c>
      <c r="AE196" s="3">
        <v>0</v>
      </c>
      <c r="AF196" t="s">
        <v>194</v>
      </c>
      <c r="AG196" s="13">
        <v>4</v>
      </c>
      <c r="AQ196"/>
    </row>
    <row r="197" spans="1:43" x14ac:dyDescent="0.2">
      <c r="A197" t="s">
        <v>221</v>
      </c>
      <c r="B197" t="s">
        <v>417</v>
      </c>
      <c r="C197" t="s">
        <v>460</v>
      </c>
      <c r="D197" t="s">
        <v>584</v>
      </c>
      <c r="E197" s="3">
        <v>72.36666666666666</v>
      </c>
      <c r="F197" s="3">
        <f>Table3[[#This Row],[Total Hours Nurse Staffing]]/Table3[[#This Row],[MDS Census]]</f>
        <v>5.0850145862121918</v>
      </c>
      <c r="G197" s="3">
        <f>Table3[[#This Row],[Total Direct Care Staff Hours]]/Table3[[#This Row],[MDS Census]]</f>
        <v>4.3863872255489031</v>
      </c>
      <c r="H197" s="3">
        <f>Table3[[#This Row],[Total RN Hours (w/ Admin, DON)]]/Table3[[#This Row],[MDS Census]]</f>
        <v>0.72292338400122835</v>
      </c>
      <c r="I197" s="3">
        <f>Table3[[#This Row],[RN Hours (excl. Admin, DON)]]/Table3[[#This Row],[MDS Census]]</f>
        <v>0.31678642714570859</v>
      </c>
      <c r="J197" s="3">
        <f t="shared" si="3"/>
        <v>367.98555555555561</v>
      </c>
      <c r="K197" s="3">
        <f>SUM(Table3[[#This Row],[RN Hours (excl. Admin, DON)]], Table3[[#This Row],[LPN Hours (excl. Admin)]], Table3[[#This Row],[CNA Hours]], Table3[[#This Row],[NA TR Hours]], Table3[[#This Row],[Med Aide/Tech Hours]])</f>
        <v>317.42822222222225</v>
      </c>
      <c r="L197" s="3">
        <f>SUM(Table3[[#This Row],[RN Hours (excl. Admin, DON)]:[RN DON Hours]])</f>
        <v>52.315555555555555</v>
      </c>
      <c r="M197" s="3">
        <v>22.924777777777777</v>
      </c>
      <c r="N197" s="3">
        <v>23.30188888888889</v>
      </c>
      <c r="O197" s="3">
        <v>6.0888888888888886</v>
      </c>
      <c r="P197" s="3">
        <f>SUM(Table3[[#This Row],[LPN Hours (excl. Admin)]:[LPN Admin Hours]])</f>
        <v>96.01111111111112</v>
      </c>
      <c r="Q197" s="3">
        <v>74.844555555555559</v>
      </c>
      <c r="R197" s="3">
        <v>21.166555555555554</v>
      </c>
      <c r="S197" s="3">
        <f>SUM(Table3[[#This Row],[CNA Hours]], Table3[[#This Row],[NA TR Hours]], Table3[[#This Row],[Med Aide/Tech Hours]])</f>
        <v>219.6588888888889</v>
      </c>
      <c r="T197" s="3">
        <v>208.16755555555557</v>
      </c>
      <c r="U197" s="3">
        <v>7.2805555555555559</v>
      </c>
      <c r="V197" s="3">
        <v>4.2107777777777775</v>
      </c>
      <c r="W197" s="3">
        <f>SUM(Table3[[#This Row],[RN Hours Contract]:[Med Aide Hours Contract]])</f>
        <v>0.11944444444444445</v>
      </c>
      <c r="X197" s="3">
        <v>0</v>
      </c>
      <c r="Y197" s="3">
        <v>0.11944444444444445</v>
      </c>
      <c r="Z197" s="3">
        <v>0</v>
      </c>
      <c r="AA197" s="3">
        <v>0</v>
      </c>
      <c r="AB197" s="3">
        <v>0</v>
      </c>
      <c r="AC197" s="3">
        <v>0</v>
      </c>
      <c r="AD197" s="3">
        <v>0</v>
      </c>
      <c r="AE197" s="3">
        <v>0</v>
      </c>
      <c r="AF197" t="s">
        <v>195</v>
      </c>
      <c r="AG197" s="13">
        <v>4</v>
      </c>
      <c r="AQ197"/>
    </row>
    <row r="198" spans="1:43" x14ac:dyDescent="0.2">
      <c r="A198" t="s">
        <v>221</v>
      </c>
      <c r="B198" t="s">
        <v>418</v>
      </c>
      <c r="C198" t="s">
        <v>475</v>
      </c>
      <c r="D198" t="s">
        <v>596</v>
      </c>
      <c r="E198" s="3">
        <v>87.777777777777771</v>
      </c>
      <c r="F198" s="3">
        <f>Table3[[#This Row],[Total Hours Nurse Staffing]]/Table3[[#This Row],[MDS Census]]</f>
        <v>3.8061227848101269</v>
      </c>
      <c r="G198" s="3">
        <f>Table3[[#This Row],[Total Direct Care Staff Hours]]/Table3[[#This Row],[MDS Census]]</f>
        <v>3.3439810126582281</v>
      </c>
      <c r="H198" s="3">
        <f>Table3[[#This Row],[Total RN Hours (w/ Admin, DON)]]/Table3[[#This Row],[MDS Census]]</f>
        <v>0.29598227848101272</v>
      </c>
      <c r="I198" s="3">
        <f>Table3[[#This Row],[RN Hours (excl. Admin, DON)]]/Table3[[#This Row],[MDS Census]]</f>
        <v>0.12484303797468355</v>
      </c>
      <c r="J198" s="3">
        <f t="shared" si="3"/>
        <v>334.09300000000002</v>
      </c>
      <c r="K198" s="3">
        <f>SUM(Table3[[#This Row],[RN Hours (excl. Admin, DON)]], Table3[[#This Row],[LPN Hours (excl. Admin)]], Table3[[#This Row],[CNA Hours]], Table3[[#This Row],[NA TR Hours]], Table3[[#This Row],[Med Aide/Tech Hours]])</f>
        <v>293.52722222222224</v>
      </c>
      <c r="L198" s="3">
        <f>SUM(Table3[[#This Row],[RN Hours (excl. Admin, DON)]:[RN DON Hours]])</f>
        <v>25.980666666666668</v>
      </c>
      <c r="M198" s="3">
        <v>10.958444444444444</v>
      </c>
      <c r="N198" s="3">
        <v>10.311111111111112</v>
      </c>
      <c r="O198" s="3">
        <v>4.7111111111111112</v>
      </c>
      <c r="P198" s="3">
        <f>SUM(Table3[[#This Row],[LPN Hours (excl. Admin)]:[LPN Admin Hours]])</f>
        <v>99.344666666666669</v>
      </c>
      <c r="Q198" s="3">
        <v>73.801111111111112</v>
      </c>
      <c r="R198" s="3">
        <v>25.543555555555557</v>
      </c>
      <c r="S198" s="3">
        <f>SUM(Table3[[#This Row],[CNA Hours]], Table3[[#This Row],[NA TR Hours]], Table3[[#This Row],[Med Aide/Tech Hours]])</f>
        <v>208.76766666666668</v>
      </c>
      <c r="T198" s="3">
        <v>203.36933333333334</v>
      </c>
      <c r="U198" s="3">
        <v>5.3983333333333325</v>
      </c>
      <c r="V198" s="3">
        <v>0</v>
      </c>
      <c r="W198" s="3">
        <f>SUM(Table3[[#This Row],[RN Hours Contract]:[Med Aide Hours Contract]])</f>
        <v>1.4222222222222223</v>
      </c>
      <c r="X198" s="3">
        <v>0.26666666666666666</v>
      </c>
      <c r="Y198" s="3">
        <v>0.8</v>
      </c>
      <c r="Z198" s="3">
        <v>0.35555555555555557</v>
      </c>
      <c r="AA198" s="3">
        <v>0</v>
      </c>
      <c r="AB198" s="3">
        <v>0</v>
      </c>
      <c r="AC198" s="3">
        <v>0</v>
      </c>
      <c r="AD198" s="3">
        <v>0</v>
      </c>
      <c r="AE198" s="3">
        <v>0</v>
      </c>
      <c r="AF198" t="s">
        <v>196</v>
      </c>
      <c r="AG198" s="13">
        <v>4</v>
      </c>
      <c r="AQ198"/>
    </row>
    <row r="199" spans="1:43" x14ac:dyDescent="0.2">
      <c r="A199" t="s">
        <v>221</v>
      </c>
      <c r="B199" t="s">
        <v>419</v>
      </c>
      <c r="C199" t="s">
        <v>560</v>
      </c>
      <c r="D199" t="s">
        <v>634</v>
      </c>
      <c r="E199" s="3">
        <v>49.866666666666667</v>
      </c>
      <c r="F199" s="3">
        <f>Table3[[#This Row],[Total Hours Nurse Staffing]]/Table3[[#This Row],[MDS Census]]</f>
        <v>4.2412410873440285</v>
      </c>
      <c r="G199" s="3">
        <f>Table3[[#This Row],[Total Direct Care Staff Hours]]/Table3[[#This Row],[MDS Census]]</f>
        <v>4.0166421568627451</v>
      </c>
      <c r="H199" s="3">
        <f>Table3[[#This Row],[Total RN Hours (w/ Admin, DON)]]/Table3[[#This Row],[MDS Census]]</f>
        <v>0.93835338680926927</v>
      </c>
      <c r="I199" s="3">
        <f>Table3[[#This Row],[RN Hours (excl. Admin, DON)]]/Table3[[#This Row],[MDS Census]]</f>
        <v>0.71375445632798573</v>
      </c>
      <c r="J199" s="3">
        <f t="shared" si="3"/>
        <v>211.49655555555557</v>
      </c>
      <c r="K199" s="3">
        <f>SUM(Table3[[#This Row],[RN Hours (excl. Admin, DON)]], Table3[[#This Row],[LPN Hours (excl. Admin)]], Table3[[#This Row],[CNA Hours]], Table3[[#This Row],[NA TR Hours]], Table3[[#This Row],[Med Aide/Tech Hours]])</f>
        <v>200.29655555555556</v>
      </c>
      <c r="L199" s="3">
        <f>SUM(Table3[[#This Row],[RN Hours (excl. Admin, DON)]:[RN DON Hours]])</f>
        <v>46.792555555555559</v>
      </c>
      <c r="M199" s="3">
        <v>35.592555555555556</v>
      </c>
      <c r="N199" s="3">
        <v>5.6</v>
      </c>
      <c r="O199" s="3">
        <v>5.6</v>
      </c>
      <c r="P199" s="3">
        <f>SUM(Table3[[#This Row],[LPN Hours (excl. Admin)]:[LPN Admin Hours]])</f>
        <v>42.144333333333329</v>
      </c>
      <c r="Q199" s="3">
        <v>42.144333333333329</v>
      </c>
      <c r="R199" s="3">
        <v>0</v>
      </c>
      <c r="S199" s="3">
        <f>SUM(Table3[[#This Row],[CNA Hours]], Table3[[#This Row],[NA TR Hours]], Table3[[#This Row],[Med Aide/Tech Hours]])</f>
        <v>122.55966666666667</v>
      </c>
      <c r="T199" s="3">
        <v>122.55966666666667</v>
      </c>
      <c r="U199" s="3">
        <v>0</v>
      </c>
      <c r="V199" s="3">
        <v>0</v>
      </c>
      <c r="W199" s="3">
        <f>SUM(Table3[[#This Row],[RN Hours Contract]:[Med Aide Hours Contract]])</f>
        <v>0</v>
      </c>
      <c r="X199" s="3">
        <v>0</v>
      </c>
      <c r="Y199" s="3">
        <v>0</v>
      </c>
      <c r="Z199" s="3">
        <v>0</v>
      </c>
      <c r="AA199" s="3">
        <v>0</v>
      </c>
      <c r="AB199" s="3">
        <v>0</v>
      </c>
      <c r="AC199" s="3">
        <v>0</v>
      </c>
      <c r="AD199" s="3">
        <v>0</v>
      </c>
      <c r="AE199" s="3">
        <v>0</v>
      </c>
      <c r="AF199" t="s">
        <v>197</v>
      </c>
      <c r="AG199" s="13">
        <v>4</v>
      </c>
      <c r="AQ199"/>
    </row>
    <row r="200" spans="1:43" x14ac:dyDescent="0.2">
      <c r="A200" t="s">
        <v>221</v>
      </c>
      <c r="B200" t="s">
        <v>420</v>
      </c>
      <c r="C200" t="s">
        <v>561</v>
      </c>
      <c r="D200" t="s">
        <v>578</v>
      </c>
      <c r="E200" s="3">
        <v>99.922222222222217</v>
      </c>
      <c r="F200" s="3">
        <f>Table3[[#This Row],[Total Hours Nurse Staffing]]/Table3[[#This Row],[MDS Census]]</f>
        <v>3.3046647392416326</v>
      </c>
      <c r="G200" s="3">
        <f>Table3[[#This Row],[Total Direct Care Staff Hours]]/Table3[[#This Row],[MDS Census]]</f>
        <v>3.1498776826420549</v>
      </c>
      <c r="H200" s="3">
        <f>Table3[[#This Row],[Total RN Hours (w/ Admin, DON)]]/Table3[[#This Row],[MDS Census]]</f>
        <v>0.76440676081396641</v>
      </c>
      <c r="I200" s="3">
        <f>Table3[[#This Row],[RN Hours (excl. Admin, DON)]]/Table3[[#This Row],[MDS Census]]</f>
        <v>0.60961970421438905</v>
      </c>
      <c r="J200" s="3">
        <f t="shared" si="3"/>
        <v>330.20944444444444</v>
      </c>
      <c r="K200" s="3">
        <f>SUM(Table3[[#This Row],[RN Hours (excl. Admin, DON)]], Table3[[#This Row],[LPN Hours (excl. Admin)]], Table3[[#This Row],[CNA Hours]], Table3[[#This Row],[NA TR Hours]], Table3[[#This Row],[Med Aide/Tech Hours]])</f>
        <v>314.74277777777775</v>
      </c>
      <c r="L200" s="3">
        <f>SUM(Table3[[#This Row],[RN Hours (excl. Admin, DON)]:[RN DON Hours]])</f>
        <v>76.38122222222222</v>
      </c>
      <c r="M200" s="3">
        <v>60.914555555555559</v>
      </c>
      <c r="N200" s="3">
        <v>10.044444444444444</v>
      </c>
      <c r="O200" s="3">
        <v>5.4222222222222225</v>
      </c>
      <c r="P200" s="3">
        <f>SUM(Table3[[#This Row],[LPN Hours (excl. Admin)]:[LPN Admin Hours]])</f>
        <v>74.564444444444447</v>
      </c>
      <c r="Q200" s="3">
        <v>74.564444444444447</v>
      </c>
      <c r="R200" s="3">
        <v>0</v>
      </c>
      <c r="S200" s="3">
        <f>SUM(Table3[[#This Row],[CNA Hours]], Table3[[#This Row],[NA TR Hours]], Table3[[#This Row],[Med Aide/Tech Hours]])</f>
        <v>179.26377777777776</v>
      </c>
      <c r="T200" s="3">
        <v>179.26377777777776</v>
      </c>
      <c r="U200" s="3">
        <v>0</v>
      </c>
      <c r="V200" s="3">
        <v>0</v>
      </c>
      <c r="W200" s="3">
        <f>SUM(Table3[[#This Row],[RN Hours Contract]:[Med Aide Hours Contract]])</f>
        <v>0</v>
      </c>
      <c r="X200" s="3">
        <v>0</v>
      </c>
      <c r="Y200" s="3">
        <v>0</v>
      </c>
      <c r="Z200" s="3">
        <v>0</v>
      </c>
      <c r="AA200" s="3">
        <v>0</v>
      </c>
      <c r="AB200" s="3">
        <v>0</v>
      </c>
      <c r="AC200" s="3">
        <v>0</v>
      </c>
      <c r="AD200" s="3">
        <v>0</v>
      </c>
      <c r="AE200" s="3">
        <v>0</v>
      </c>
      <c r="AF200" t="s">
        <v>198</v>
      </c>
      <c r="AG200" s="13">
        <v>4</v>
      </c>
      <c r="AQ200"/>
    </row>
    <row r="201" spans="1:43" x14ac:dyDescent="0.2">
      <c r="A201" t="s">
        <v>221</v>
      </c>
      <c r="B201" t="s">
        <v>421</v>
      </c>
      <c r="C201" t="s">
        <v>445</v>
      </c>
      <c r="D201" t="s">
        <v>572</v>
      </c>
      <c r="E201" s="3">
        <v>79.63333333333334</v>
      </c>
      <c r="F201" s="3">
        <f>Table3[[#This Row],[Total Hours Nurse Staffing]]/Table3[[#This Row],[MDS Census]]</f>
        <v>3.4978024277940554</v>
      </c>
      <c r="G201" s="3">
        <f>Table3[[#This Row],[Total Direct Care Staff Hours]]/Table3[[#This Row],[MDS Census]]</f>
        <v>2.8130668341007388</v>
      </c>
      <c r="H201" s="3">
        <f>Table3[[#This Row],[Total RN Hours (w/ Admin, DON)]]/Table3[[#This Row],[MDS Census]]</f>
        <v>0.72572205943909562</v>
      </c>
      <c r="I201" s="3">
        <f>Table3[[#This Row],[RN Hours (excl. Admin, DON)]]/Table3[[#This Row],[MDS Census]]</f>
        <v>4.0986465745779264E-2</v>
      </c>
      <c r="J201" s="3">
        <f t="shared" si="3"/>
        <v>278.54166666666663</v>
      </c>
      <c r="K201" s="3">
        <f>SUM(Table3[[#This Row],[RN Hours (excl. Admin, DON)]], Table3[[#This Row],[LPN Hours (excl. Admin)]], Table3[[#This Row],[CNA Hours]], Table3[[#This Row],[NA TR Hours]], Table3[[#This Row],[Med Aide/Tech Hours]])</f>
        <v>224.01388888888886</v>
      </c>
      <c r="L201" s="3">
        <f>SUM(Table3[[#This Row],[RN Hours (excl. Admin, DON)]:[RN DON Hours]])</f>
        <v>57.791666666666657</v>
      </c>
      <c r="M201" s="3">
        <v>3.2638888888888888</v>
      </c>
      <c r="N201" s="3">
        <v>43.68333333333333</v>
      </c>
      <c r="O201" s="3">
        <v>10.844444444444445</v>
      </c>
      <c r="P201" s="3">
        <f>SUM(Table3[[#This Row],[LPN Hours (excl. Admin)]:[LPN Admin Hours]])</f>
        <v>53.569444444444443</v>
      </c>
      <c r="Q201" s="3">
        <v>53.569444444444443</v>
      </c>
      <c r="R201" s="3">
        <v>0</v>
      </c>
      <c r="S201" s="3">
        <f>SUM(Table3[[#This Row],[CNA Hours]], Table3[[#This Row],[NA TR Hours]], Table3[[#This Row],[Med Aide/Tech Hours]])</f>
        <v>167.18055555555554</v>
      </c>
      <c r="T201" s="3">
        <v>161.73888888888888</v>
      </c>
      <c r="U201" s="3">
        <v>5.4416666666666664</v>
      </c>
      <c r="V201" s="3">
        <v>0</v>
      </c>
      <c r="W201" s="3">
        <f>SUM(Table3[[#This Row],[RN Hours Contract]:[Med Aide Hours Contract]])</f>
        <v>0</v>
      </c>
      <c r="X201" s="3">
        <v>0</v>
      </c>
      <c r="Y201" s="3">
        <v>0</v>
      </c>
      <c r="Z201" s="3">
        <v>0</v>
      </c>
      <c r="AA201" s="3">
        <v>0</v>
      </c>
      <c r="AB201" s="3">
        <v>0</v>
      </c>
      <c r="AC201" s="3">
        <v>0</v>
      </c>
      <c r="AD201" s="3">
        <v>0</v>
      </c>
      <c r="AE201" s="3">
        <v>0</v>
      </c>
      <c r="AF201" t="s">
        <v>199</v>
      </c>
      <c r="AG201" s="13">
        <v>4</v>
      </c>
      <c r="AQ201"/>
    </row>
    <row r="202" spans="1:43" x14ac:dyDescent="0.2">
      <c r="A202" t="s">
        <v>221</v>
      </c>
      <c r="B202" t="s">
        <v>422</v>
      </c>
      <c r="C202" t="s">
        <v>538</v>
      </c>
      <c r="D202" t="s">
        <v>578</v>
      </c>
      <c r="E202" s="3">
        <v>62.055555555555557</v>
      </c>
      <c r="F202" s="3">
        <f>Table3[[#This Row],[Total Hours Nurse Staffing]]/Table3[[#This Row],[MDS Census]]</f>
        <v>3.1580214861235447</v>
      </c>
      <c r="G202" s="3">
        <f>Table3[[#This Row],[Total Direct Care Staff Hours]]/Table3[[#This Row],[MDS Census]]</f>
        <v>3.0004118173679495</v>
      </c>
      <c r="H202" s="3">
        <f>Table3[[#This Row],[Total RN Hours (w/ Admin, DON)]]/Table3[[#This Row],[MDS Census]]</f>
        <v>0.72806624888093097</v>
      </c>
      <c r="I202" s="3">
        <f>Table3[[#This Row],[RN Hours (excl. Admin, DON)]]/Table3[[#This Row],[MDS Census]]</f>
        <v>0.57045658012533573</v>
      </c>
      <c r="J202" s="3">
        <f t="shared" si="3"/>
        <v>195.97277777777776</v>
      </c>
      <c r="K202" s="3">
        <f>SUM(Table3[[#This Row],[RN Hours (excl. Admin, DON)]], Table3[[#This Row],[LPN Hours (excl. Admin)]], Table3[[#This Row],[CNA Hours]], Table3[[#This Row],[NA TR Hours]], Table3[[#This Row],[Med Aide/Tech Hours]])</f>
        <v>186.1922222222222</v>
      </c>
      <c r="L202" s="3">
        <f>SUM(Table3[[#This Row],[RN Hours (excl. Admin, DON)]:[RN DON Hours]])</f>
        <v>45.18055555555555</v>
      </c>
      <c r="M202" s="3">
        <v>35.4</v>
      </c>
      <c r="N202" s="3">
        <v>4.8</v>
      </c>
      <c r="O202" s="3">
        <v>4.9805555555555552</v>
      </c>
      <c r="P202" s="3">
        <f>SUM(Table3[[#This Row],[LPN Hours (excl. Admin)]:[LPN Admin Hours]])</f>
        <v>43.819444444444443</v>
      </c>
      <c r="Q202" s="3">
        <v>43.819444444444443</v>
      </c>
      <c r="R202" s="3">
        <v>0</v>
      </c>
      <c r="S202" s="3">
        <f>SUM(Table3[[#This Row],[CNA Hours]], Table3[[#This Row],[NA TR Hours]], Table3[[#This Row],[Med Aide/Tech Hours]])</f>
        <v>106.97277777777776</v>
      </c>
      <c r="T202" s="3">
        <v>106.97277777777776</v>
      </c>
      <c r="U202" s="3">
        <v>0</v>
      </c>
      <c r="V202" s="3">
        <v>0</v>
      </c>
      <c r="W202" s="3">
        <f>SUM(Table3[[#This Row],[RN Hours Contract]:[Med Aide Hours Contract]])</f>
        <v>0</v>
      </c>
      <c r="X202" s="3">
        <v>0</v>
      </c>
      <c r="Y202" s="3">
        <v>0</v>
      </c>
      <c r="Z202" s="3">
        <v>0</v>
      </c>
      <c r="AA202" s="3">
        <v>0</v>
      </c>
      <c r="AB202" s="3">
        <v>0</v>
      </c>
      <c r="AC202" s="3">
        <v>0</v>
      </c>
      <c r="AD202" s="3">
        <v>0</v>
      </c>
      <c r="AE202" s="3">
        <v>0</v>
      </c>
      <c r="AF202" t="s">
        <v>200</v>
      </c>
      <c r="AG202" s="13">
        <v>4</v>
      </c>
      <c r="AQ202"/>
    </row>
    <row r="203" spans="1:43" x14ac:dyDescent="0.2">
      <c r="A203" t="s">
        <v>221</v>
      </c>
      <c r="B203" t="s">
        <v>423</v>
      </c>
      <c r="C203" t="s">
        <v>562</v>
      </c>
      <c r="D203" t="s">
        <v>596</v>
      </c>
      <c r="E203" s="3">
        <v>43.788888888888891</v>
      </c>
      <c r="F203" s="3">
        <f>Table3[[#This Row],[Total Hours Nurse Staffing]]/Table3[[#This Row],[MDS Census]]</f>
        <v>5.855620400913474</v>
      </c>
      <c r="G203" s="3">
        <f>Table3[[#This Row],[Total Direct Care Staff Hours]]/Table3[[#This Row],[MDS Census]]</f>
        <v>5.5312103527023604</v>
      </c>
      <c r="H203" s="3">
        <f>Table3[[#This Row],[Total RN Hours (w/ Admin, DON)]]/Table3[[#This Row],[MDS Census]]</f>
        <v>0.98680537934534385</v>
      </c>
      <c r="I203" s="3">
        <f>Table3[[#This Row],[RN Hours (excl. Admin, DON)]]/Table3[[#This Row],[MDS Census]]</f>
        <v>0.77696016239533117</v>
      </c>
      <c r="J203" s="3">
        <f t="shared" si="3"/>
        <v>256.41111111111115</v>
      </c>
      <c r="K203" s="3">
        <f>SUM(Table3[[#This Row],[RN Hours (excl. Admin, DON)]], Table3[[#This Row],[LPN Hours (excl. Admin)]], Table3[[#This Row],[CNA Hours]], Table3[[#This Row],[NA TR Hours]], Table3[[#This Row],[Med Aide/Tech Hours]])</f>
        <v>242.20555555555558</v>
      </c>
      <c r="L203" s="3">
        <f>SUM(Table3[[#This Row],[RN Hours (excl. Admin, DON)]:[RN DON Hours]])</f>
        <v>43.211111111111116</v>
      </c>
      <c r="M203" s="3">
        <v>34.022222222222226</v>
      </c>
      <c r="N203" s="3">
        <v>5.0999999999999996</v>
      </c>
      <c r="O203" s="3">
        <v>4.0888888888888886</v>
      </c>
      <c r="P203" s="3">
        <f>SUM(Table3[[#This Row],[LPN Hours (excl. Admin)]:[LPN Admin Hours]])</f>
        <v>76.711111111111109</v>
      </c>
      <c r="Q203" s="3">
        <v>71.694444444444443</v>
      </c>
      <c r="R203" s="3">
        <v>5.0166666666666666</v>
      </c>
      <c r="S203" s="3">
        <f>SUM(Table3[[#This Row],[CNA Hours]], Table3[[#This Row],[NA TR Hours]], Table3[[#This Row],[Med Aide/Tech Hours]])</f>
        <v>136.48888888888891</v>
      </c>
      <c r="T203" s="3">
        <v>132.79444444444445</v>
      </c>
      <c r="U203" s="3">
        <v>3.6944444444444446</v>
      </c>
      <c r="V203" s="3">
        <v>0</v>
      </c>
      <c r="W203" s="3">
        <f>SUM(Table3[[#This Row],[RN Hours Contract]:[Med Aide Hours Contract]])</f>
        <v>0</v>
      </c>
      <c r="X203" s="3">
        <v>0</v>
      </c>
      <c r="Y203" s="3">
        <v>0</v>
      </c>
      <c r="Z203" s="3">
        <v>0</v>
      </c>
      <c r="AA203" s="3">
        <v>0</v>
      </c>
      <c r="AB203" s="3">
        <v>0</v>
      </c>
      <c r="AC203" s="3">
        <v>0</v>
      </c>
      <c r="AD203" s="3">
        <v>0</v>
      </c>
      <c r="AE203" s="3">
        <v>0</v>
      </c>
      <c r="AF203" t="s">
        <v>201</v>
      </c>
      <c r="AG203" s="13">
        <v>4</v>
      </c>
      <c r="AQ203"/>
    </row>
    <row r="204" spans="1:43" x14ac:dyDescent="0.2">
      <c r="A204" t="s">
        <v>221</v>
      </c>
      <c r="B204" t="s">
        <v>424</v>
      </c>
      <c r="C204" t="s">
        <v>475</v>
      </c>
      <c r="D204" t="s">
        <v>596</v>
      </c>
      <c r="E204" s="3">
        <v>23.666666666666668</v>
      </c>
      <c r="F204" s="3">
        <f>Table3[[#This Row],[Total Hours Nurse Staffing]]/Table3[[#This Row],[MDS Census]]</f>
        <v>4.5901361502347422</v>
      </c>
      <c r="G204" s="3">
        <f>Table3[[#This Row],[Total Direct Care Staff Hours]]/Table3[[#This Row],[MDS Census]]</f>
        <v>4.0727230046948355</v>
      </c>
      <c r="H204" s="3">
        <f>Table3[[#This Row],[Total RN Hours (w/ Admin, DON)]]/Table3[[#This Row],[MDS Census]]</f>
        <v>1.3417934272300469</v>
      </c>
      <c r="I204" s="3">
        <f>Table3[[#This Row],[RN Hours (excl. Admin, DON)]]/Table3[[#This Row],[MDS Census]]</f>
        <v>0.82438028169014088</v>
      </c>
      <c r="J204" s="3">
        <f t="shared" si="3"/>
        <v>108.63322222222223</v>
      </c>
      <c r="K204" s="3">
        <f>SUM(Table3[[#This Row],[RN Hours (excl. Admin, DON)]], Table3[[#This Row],[LPN Hours (excl. Admin)]], Table3[[#This Row],[CNA Hours]], Table3[[#This Row],[NA TR Hours]], Table3[[#This Row],[Med Aide/Tech Hours]])</f>
        <v>96.387777777777785</v>
      </c>
      <c r="L204" s="3">
        <f>SUM(Table3[[#This Row],[RN Hours (excl. Admin, DON)]:[RN DON Hours]])</f>
        <v>31.755777777777777</v>
      </c>
      <c r="M204" s="3">
        <v>19.510333333333335</v>
      </c>
      <c r="N204" s="3">
        <v>8.6978888888888886</v>
      </c>
      <c r="O204" s="3">
        <v>3.5475555555555522</v>
      </c>
      <c r="P204" s="3">
        <f>SUM(Table3[[#This Row],[LPN Hours (excl. Admin)]:[LPN Admin Hours]])</f>
        <v>21.766888888888889</v>
      </c>
      <c r="Q204" s="3">
        <v>21.766888888888889</v>
      </c>
      <c r="R204" s="3">
        <v>0</v>
      </c>
      <c r="S204" s="3">
        <f>SUM(Table3[[#This Row],[CNA Hours]], Table3[[#This Row],[NA TR Hours]], Table3[[#This Row],[Med Aide/Tech Hours]])</f>
        <v>55.110555555555557</v>
      </c>
      <c r="T204" s="3">
        <v>55.110555555555557</v>
      </c>
      <c r="U204" s="3">
        <v>0</v>
      </c>
      <c r="V204" s="3">
        <v>0</v>
      </c>
      <c r="W204" s="3">
        <f>SUM(Table3[[#This Row],[RN Hours Contract]:[Med Aide Hours Contract]])</f>
        <v>0</v>
      </c>
      <c r="X204" s="3">
        <v>0</v>
      </c>
      <c r="Y204" s="3">
        <v>0</v>
      </c>
      <c r="Z204" s="3">
        <v>0</v>
      </c>
      <c r="AA204" s="3">
        <v>0</v>
      </c>
      <c r="AB204" s="3">
        <v>0</v>
      </c>
      <c r="AC204" s="3">
        <v>0</v>
      </c>
      <c r="AD204" s="3">
        <v>0</v>
      </c>
      <c r="AE204" s="3">
        <v>0</v>
      </c>
      <c r="AF204" t="s">
        <v>202</v>
      </c>
      <c r="AG204" s="13">
        <v>4</v>
      </c>
      <c r="AQ204"/>
    </row>
    <row r="205" spans="1:43" x14ac:dyDescent="0.2">
      <c r="A205" t="s">
        <v>221</v>
      </c>
      <c r="B205" t="s">
        <v>425</v>
      </c>
      <c r="C205" t="s">
        <v>563</v>
      </c>
      <c r="D205" t="s">
        <v>627</v>
      </c>
      <c r="E205" s="3">
        <v>69.688888888888883</v>
      </c>
      <c r="F205" s="3">
        <f>Table3[[#This Row],[Total Hours Nurse Staffing]]/Table3[[#This Row],[MDS Census]]</f>
        <v>3.7177726403061233</v>
      </c>
      <c r="G205" s="3">
        <f>Table3[[#This Row],[Total Direct Care Staff Hours]]/Table3[[#This Row],[MDS Census]]</f>
        <v>3.1304990433673479</v>
      </c>
      <c r="H205" s="3">
        <f>Table3[[#This Row],[Total RN Hours (w/ Admin, DON)]]/Table3[[#This Row],[MDS Census]]</f>
        <v>0.57541932397959183</v>
      </c>
      <c r="I205" s="3">
        <f>Table3[[#This Row],[RN Hours (excl. Admin, DON)]]/Table3[[#This Row],[MDS Census]]</f>
        <v>0.11368463010204083</v>
      </c>
      <c r="J205" s="3">
        <f t="shared" si="3"/>
        <v>259.08744444444449</v>
      </c>
      <c r="K205" s="3">
        <f>SUM(Table3[[#This Row],[RN Hours (excl. Admin, DON)]], Table3[[#This Row],[LPN Hours (excl. Admin)]], Table3[[#This Row],[CNA Hours]], Table3[[#This Row],[NA TR Hours]], Table3[[#This Row],[Med Aide/Tech Hours]])</f>
        <v>218.16100000000003</v>
      </c>
      <c r="L205" s="3">
        <f>SUM(Table3[[#This Row],[RN Hours (excl. Admin, DON)]:[RN DON Hours]])</f>
        <v>40.100333333333332</v>
      </c>
      <c r="M205" s="3">
        <v>7.9225555555555554</v>
      </c>
      <c r="N205" s="3">
        <v>26.4</v>
      </c>
      <c r="O205" s="3">
        <v>5.7777777777777777</v>
      </c>
      <c r="P205" s="3">
        <f>SUM(Table3[[#This Row],[LPN Hours (excl. Admin)]:[LPN Admin Hours]])</f>
        <v>64.784888888888887</v>
      </c>
      <c r="Q205" s="3">
        <v>56.036222222222221</v>
      </c>
      <c r="R205" s="3">
        <v>8.7486666666666686</v>
      </c>
      <c r="S205" s="3">
        <f>SUM(Table3[[#This Row],[CNA Hours]], Table3[[#This Row],[NA TR Hours]], Table3[[#This Row],[Med Aide/Tech Hours]])</f>
        <v>154.20222222222225</v>
      </c>
      <c r="T205" s="3">
        <v>140.34177777777779</v>
      </c>
      <c r="U205" s="3">
        <v>13.860444444444445</v>
      </c>
      <c r="V205" s="3">
        <v>0</v>
      </c>
      <c r="W205" s="3">
        <f>SUM(Table3[[#This Row],[RN Hours Contract]:[Med Aide Hours Contract]])</f>
        <v>0</v>
      </c>
      <c r="X205" s="3">
        <v>0</v>
      </c>
      <c r="Y205" s="3">
        <v>0</v>
      </c>
      <c r="Z205" s="3">
        <v>0</v>
      </c>
      <c r="AA205" s="3">
        <v>0</v>
      </c>
      <c r="AB205" s="3">
        <v>0</v>
      </c>
      <c r="AC205" s="3">
        <v>0</v>
      </c>
      <c r="AD205" s="3">
        <v>0</v>
      </c>
      <c r="AE205" s="3">
        <v>0</v>
      </c>
      <c r="AF205" t="s">
        <v>203</v>
      </c>
      <c r="AG205" s="13">
        <v>4</v>
      </c>
      <c r="AQ205"/>
    </row>
    <row r="206" spans="1:43" x14ac:dyDescent="0.2">
      <c r="A206" t="s">
        <v>221</v>
      </c>
      <c r="B206" t="s">
        <v>426</v>
      </c>
      <c r="C206" t="s">
        <v>564</v>
      </c>
      <c r="D206" t="s">
        <v>622</v>
      </c>
      <c r="E206" s="3">
        <v>72.3</v>
      </c>
      <c r="F206" s="3">
        <f>Table3[[#This Row],[Total Hours Nurse Staffing]]/Table3[[#This Row],[MDS Census]]</f>
        <v>3.9408913477793144</v>
      </c>
      <c r="G206" s="3">
        <f>Table3[[#This Row],[Total Direct Care Staff Hours]]/Table3[[#This Row],[MDS Census]]</f>
        <v>3.785981250960504</v>
      </c>
      <c r="H206" s="3">
        <f>Table3[[#This Row],[Total RN Hours (w/ Admin, DON)]]/Table3[[#This Row],[MDS Census]]</f>
        <v>0.42370063009067155</v>
      </c>
      <c r="I206" s="3">
        <f>Table3[[#This Row],[RN Hours (excl. Admin, DON)]]/Table3[[#This Row],[MDS Census]]</f>
        <v>0.26879053327186103</v>
      </c>
      <c r="J206" s="3">
        <f t="shared" si="3"/>
        <v>284.92644444444443</v>
      </c>
      <c r="K206" s="3">
        <f>SUM(Table3[[#This Row],[RN Hours (excl. Admin, DON)]], Table3[[#This Row],[LPN Hours (excl. Admin)]], Table3[[#This Row],[CNA Hours]], Table3[[#This Row],[NA TR Hours]], Table3[[#This Row],[Med Aide/Tech Hours]])</f>
        <v>273.72644444444444</v>
      </c>
      <c r="L206" s="3">
        <f>SUM(Table3[[#This Row],[RN Hours (excl. Admin, DON)]:[RN DON Hours]])</f>
        <v>30.633555555555553</v>
      </c>
      <c r="M206" s="3">
        <v>19.433555555555554</v>
      </c>
      <c r="N206" s="3">
        <v>11.2</v>
      </c>
      <c r="O206" s="3">
        <v>0</v>
      </c>
      <c r="P206" s="3">
        <f>SUM(Table3[[#This Row],[LPN Hours (excl. Admin)]:[LPN Admin Hours]])</f>
        <v>76.460777777777778</v>
      </c>
      <c r="Q206" s="3">
        <v>76.460777777777778</v>
      </c>
      <c r="R206" s="3">
        <v>0</v>
      </c>
      <c r="S206" s="3">
        <f>SUM(Table3[[#This Row],[CNA Hours]], Table3[[#This Row],[NA TR Hours]], Table3[[#This Row],[Med Aide/Tech Hours]])</f>
        <v>177.83211111111112</v>
      </c>
      <c r="T206" s="3">
        <v>177.83211111111112</v>
      </c>
      <c r="U206" s="3">
        <v>0</v>
      </c>
      <c r="V206" s="3">
        <v>0</v>
      </c>
      <c r="W206" s="3">
        <f>SUM(Table3[[#This Row],[RN Hours Contract]:[Med Aide Hours Contract]])</f>
        <v>0</v>
      </c>
      <c r="X206" s="3">
        <v>0</v>
      </c>
      <c r="Y206" s="3">
        <v>0</v>
      </c>
      <c r="Z206" s="3">
        <v>0</v>
      </c>
      <c r="AA206" s="3">
        <v>0</v>
      </c>
      <c r="AB206" s="3">
        <v>0</v>
      </c>
      <c r="AC206" s="3">
        <v>0</v>
      </c>
      <c r="AD206" s="3">
        <v>0</v>
      </c>
      <c r="AE206" s="3">
        <v>0</v>
      </c>
      <c r="AF206" t="s">
        <v>204</v>
      </c>
      <c r="AG206" s="13">
        <v>4</v>
      </c>
      <c r="AQ206"/>
    </row>
    <row r="207" spans="1:43" x14ac:dyDescent="0.2">
      <c r="A207" t="s">
        <v>221</v>
      </c>
      <c r="B207" t="s">
        <v>427</v>
      </c>
      <c r="C207" t="s">
        <v>565</v>
      </c>
      <c r="D207" t="s">
        <v>606</v>
      </c>
      <c r="E207" s="3">
        <v>52.055555555555557</v>
      </c>
      <c r="F207" s="3">
        <f>Table3[[#This Row],[Total Hours Nurse Staffing]]/Table3[[#This Row],[MDS Census]]</f>
        <v>3.5263500533617926</v>
      </c>
      <c r="G207" s="3">
        <f>Table3[[#This Row],[Total Direct Care Staff Hours]]/Table3[[#This Row],[MDS Census]]</f>
        <v>3.0240469583778014</v>
      </c>
      <c r="H207" s="3">
        <f>Table3[[#This Row],[Total RN Hours (w/ Admin, DON)]]/Table3[[#This Row],[MDS Census]]</f>
        <v>0.6405400213447171</v>
      </c>
      <c r="I207" s="3">
        <f>Table3[[#This Row],[RN Hours (excl. Admin, DON)]]/Table3[[#This Row],[MDS Census]]</f>
        <v>0.22218356456776947</v>
      </c>
      <c r="J207" s="3">
        <f t="shared" si="3"/>
        <v>183.5661111111111</v>
      </c>
      <c r="K207" s="3">
        <f>SUM(Table3[[#This Row],[RN Hours (excl. Admin, DON)]], Table3[[#This Row],[LPN Hours (excl. Admin)]], Table3[[#This Row],[CNA Hours]], Table3[[#This Row],[NA TR Hours]], Table3[[#This Row],[Med Aide/Tech Hours]])</f>
        <v>157.41844444444445</v>
      </c>
      <c r="L207" s="3">
        <f>SUM(Table3[[#This Row],[RN Hours (excl. Admin, DON)]:[RN DON Hours]])</f>
        <v>33.343666666666664</v>
      </c>
      <c r="M207" s="3">
        <v>11.565888888888889</v>
      </c>
      <c r="N207" s="3">
        <v>16.266666666666666</v>
      </c>
      <c r="O207" s="3">
        <v>5.5111111111111111</v>
      </c>
      <c r="P207" s="3">
        <f>SUM(Table3[[#This Row],[LPN Hours (excl. Admin)]:[LPN Admin Hours]])</f>
        <v>47.122888888888887</v>
      </c>
      <c r="Q207" s="3">
        <v>42.753</v>
      </c>
      <c r="R207" s="3">
        <v>4.3698888888888883</v>
      </c>
      <c r="S207" s="3">
        <f>SUM(Table3[[#This Row],[CNA Hours]], Table3[[#This Row],[NA TR Hours]], Table3[[#This Row],[Med Aide/Tech Hours]])</f>
        <v>103.09955555555555</v>
      </c>
      <c r="T207" s="3">
        <v>80.595111111111109</v>
      </c>
      <c r="U207" s="3">
        <v>22.504444444444449</v>
      </c>
      <c r="V207" s="3">
        <v>0</v>
      </c>
      <c r="W207" s="3">
        <f>SUM(Table3[[#This Row],[RN Hours Contract]:[Med Aide Hours Contract]])</f>
        <v>0</v>
      </c>
      <c r="X207" s="3">
        <v>0</v>
      </c>
      <c r="Y207" s="3">
        <v>0</v>
      </c>
      <c r="Z207" s="3">
        <v>0</v>
      </c>
      <c r="AA207" s="3">
        <v>0</v>
      </c>
      <c r="AB207" s="3">
        <v>0</v>
      </c>
      <c r="AC207" s="3">
        <v>0</v>
      </c>
      <c r="AD207" s="3">
        <v>0</v>
      </c>
      <c r="AE207" s="3">
        <v>0</v>
      </c>
      <c r="AF207" t="s">
        <v>205</v>
      </c>
      <c r="AG207" s="13">
        <v>4</v>
      </c>
      <c r="AQ207"/>
    </row>
    <row r="208" spans="1:43" x14ac:dyDescent="0.2">
      <c r="A208" t="s">
        <v>221</v>
      </c>
      <c r="B208" t="s">
        <v>428</v>
      </c>
      <c r="C208" t="s">
        <v>475</v>
      </c>
      <c r="D208" t="s">
        <v>596</v>
      </c>
      <c r="E208" s="3">
        <v>40.666666666666664</v>
      </c>
      <c r="F208" s="3">
        <f>Table3[[#This Row],[Total Hours Nurse Staffing]]/Table3[[#This Row],[MDS Census]]</f>
        <v>5.482472677595629</v>
      </c>
      <c r="G208" s="3">
        <f>Table3[[#This Row],[Total Direct Care Staff Hours]]/Table3[[#This Row],[MDS Census]]</f>
        <v>4.8857513661202185</v>
      </c>
      <c r="H208" s="3">
        <f>Table3[[#This Row],[Total RN Hours (w/ Admin, DON)]]/Table3[[#This Row],[MDS Census]]</f>
        <v>1.0708469945355192</v>
      </c>
      <c r="I208" s="3">
        <f>Table3[[#This Row],[RN Hours (excl. Admin, DON)]]/Table3[[#This Row],[MDS Census]]</f>
        <v>0.60527322404371597</v>
      </c>
      <c r="J208" s="3">
        <f t="shared" si="3"/>
        <v>222.95388888888888</v>
      </c>
      <c r="K208" s="3">
        <f>SUM(Table3[[#This Row],[RN Hours (excl. Admin, DON)]], Table3[[#This Row],[LPN Hours (excl. Admin)]], Table3[[#This Row],[CNA Hours]], Table3[[#This Row],[NA TR Hours]], Table3[[#This Row],[Med Aide/Tech Hours]])</f>
        <v>198.6872222222222</v>
      </c>
      <c r="L208" s="3">
        <f>SUM(Table3[[#This Row],[RN Hours (excl. Admin, DON)]:[RN DON Hours]])</f>
        <v>43.547777777777782</v>
      </c>
      <c r="M208" s="3">
        <v>24.614444444444448</v>
      </c>
      <c r="N208" s="3">
        <v>13.333333333333334</v>
      </c>
      <c r="O208" s="3">
        <v>5.6</v>
      </c>
      <c r="P208" s="3">
        <f>SUM(Table3[[#This Row],[LPN Hours (excl. Admin)]:[LPN Admin Hours]])</f>
        <v>42.908555555555559</v>
      </c>
      <c r="Q208" s="3">
        <v>37.575222222222223</v>
      </c>
      <c r="R208" s="3">
        <v>5.333333333333333</v>
      </c>
      <c r="S208" s="3">
        <f>SUM(Table3[[#This Row],[CNA Hours]], Table3[[#This Row],[NA TR Hours]], Table3[[#This Row],[Med Aide/Tech Hours]])</f>
        <v>136.49755555555555</v>
      </c>
      <c r="T208" s="3">
        <v>136.49755555555555</v>
      </c>
      <c r="U208" s="3">
        <v>0</v>
      </c>
      <c r="V208" s="3">
        <v>0</v>
      </c>
      <c r="W208" s="3">
        <f>SUM(Table3[[#This Row],[RN Hours Contract]:[Med Aide Hours Contract]])</f>
        <v>0</v>
      </c>
      <c r="X208" s="3">
        <v>0</v>
      </c>
      <c r="Y208" s="3">
        <v>0</v>
      </c>
      <c r="Z208" s="3">
        <v>0</v>
      </c>
      <c r="AA208" s="3">
        <v>0</v>
      </c>
      <c r="AB208" s="3">
        <v>0</v>
      </c>
      <c r="AC208" s="3">
        <v>0</v>
      </c>
      <c r="AD208" s="3">
        <v>0</v>
      </c>
      <c r="AE208" s="3">
        <v>0</v>
      </c>
      <c r="AF208" t="s">
        <v>206</v>
      </c>
      <c r="AG208" s="13">
        <v>4</v>
      </c>
      <c r="AQ208"/>
    </row>
    <row r="209" spans="1:43" x14ac:dyDescent="0.2">
      <c r="A209" t="s">
        <v>221</v>
      </c>
      <c r="B209" t="s">
        <v>429</v>
      </c>
      <c r="C209" t="s">
        <v>445</v>
      </c>
      <c r="D209" t="s">
        <v>572</v>
      </c>
      <c r="E209" s="3">
        <v>92.766666666666666</v>
      </c>
      <c r="F209" s="3">
        <f>Table3[[#This Row],[Total Hours Nurse Staffing]]/Table3[[#This Row],[MDS Census]]</f>
        <v>3.9336351658881301</v>
      </c>
      <c r="G209" s="3">
        <f>Table3[[#This Row],[Total Direct Care Staff Hours]]/Table3[[#This Row],[MDS Census]]</f>
        <v>3.7281135465325193</v>
      </c>
      <c r="H209" s="3">
        <f>Table3[[#This Row],[Total RN Hours (w/ Admin, DON)]]/Table3[[#This Row],[MDS Census]]</f>
        <v>0.59875194634087914</v>
      </c>
      <c r="I209" s="3">
        <f>Table3[[#This Row],[RN Hours (excl. Admin, DON)]]/Table3[[#This Row],[MDS Census]]</f>
        <v>0.45499221463648337</v>
      </c>
      <c r="J209" s="3">
        <f t="shared" si="3"/>
        <v>364.91022222222222</v>
      </c>
      <c r="K209" s="3">
        <f>SUM(Table3[[#This Row],[RN Hours (excl. Admin, DON)]], Table3[[#This Row],[LPN Hours (excl. Admin)]], Table3[[#This Row],[CNA Hours]], Table3[[#This Row],[NA TR Hours]], Table3[[#This Row],[Med Aide/Tech Hours]])</f>
        <v>345.84466666666668</v>
      </c>
      <c r="L209" s="3">
        <f>SUM(Table3[[#This Row],[RN Hours (excl. Admin, DON)]:[RN DON Hours]])</f>
        <v>55.544222222222217</v>
      </c>
      <c r="M209" s="3">
        <v>42.208111111111108</v>
      </c>
      <c r="N209" s="3">
        <v>7.3384444444444439</v>
      </c>
      <c r="O209" s="3">
        <v>5.9976666666666665</v>
      </c>
      <c r="P209" s="3">
        <f>SUM(Table3[[#This Row],[LPN Hours (excl. Admin)]:[LPN Admin Hours]])</f>
        <v>81.810666666666663</v>
      </c>
      <c r="Q209" s="3">
        <v>76.081222222222223</v>
      </c>
      <c r="R209" s="3">
        <v>5.7294444444444439</v>
      </c>
      <c r="S209" s="3">
        <f>SUM(Table3[[#This Row],[CNA Hours]], Table3[[#This Row],[NA TR Hours]], Table3[[#This Row],[Med Aide/Tech Hours]])</f>
        <v>227.55533333333335</v>
      </c>
      <c r="T209" s="3">
        <v>226.19822222222223</v>
      </c>
      <c r="U209" s="3">
        <v>1.3571111111111109</v>
      </c>
      <c r="V209" s="3">
        <v>0</v>
      </c>
      <c r="W209" s="3">
        <f>SUM(Table3[[#This Row],[RN Hours Contract]:[Med Aide Hours Contract]])</f>
        <v>0</v>
      </c>
      <c r="X209" s="3">
        <v>0</v>
      </c>
      <c r="Y209" s="3">
        <v>0</v>
      </c>
      <c r="Z209" s="3">
        <v>0</v>
      </c>
      <c r="AA209" s="3">
        <v>0</v>
      </c>
      <c r="AB209" s="3">
        <v>0</v>
      </c>
      <c r="AC209" s="3">
        <v>0</v>
      </c>
      <c r="AD209" s="3">
        <v>0</v>
      </c>
      <c r="AE209" s="3">
        <v>0</v>
      </c>
      <c r="AF209" t="s">
        <v>207</v>
      </c>
      <c r="AG209" s="13">
        <v>4</v>
      </c>
      <c r="AQ209"/>
    </row>
    <row r="210" spans="1:43" x14ac:dyDescent="0.2">
      <c r="A210" t="s">
        <v>221</v>
      </c>
      <c r="B210" t="s">
        <v>430</v>
      </c>
      <c r="C210" t="s">
        <v>472</v>
      </c>
      <c r="D210" t="s">
        <v>593</v>
      </c>
      <c r="E210" s="3">
        <v>79.322222222222223</v>
      </c>
      <c r="F210" s="3">
        <f>Table3[[#This Row],[Total Hours Nurse Staffing]]/Table3[[#This Row],[MDS Census]]</f>
        <v>4.1932791707522057</v>
      </c>
      <c r="G210" s="3">
        <f>Table3[[#This Row],[Total Direct Care Staff Hours]]/Table3[[#This Row],[MDS Census]]</f>
        <v>3.6728981650091046</v>
      </c>
      <c r="H210" s="3">
        <f>Table3[[#This Row],[Total RN Hours (w/ Admin, DON)]]/Table3[[#This Row],[MDS Census]]</f>
        <v>0.7166353831068778</v>
      </c>
      <c r="I210" s="3">
        <f>Table3[[#This Row],[RN Hours (excl. Admin, DON)]]/Table3[[#This Row],[MDS Census]]</f>
        <v>0.36942989214175659</v>
      </c>
      <c r="J210" s="3">
        <f t="shared" si="3"/>
        <v>332.6202222222222</v>
      </c>
      <c r="K210" s="3">
        <f>SUM(Table3[[#This Row],[RN Hours (excl. Admin, DON)]], Table3[[#This Row],[LPN Hours (excl. Admin)]], Table3[[#This Row],[CNA Hours]], Table3[[#This Row],[NA TR Hours]], Table3[[#This Row],[Med Aide/Tech Hours]])</f>
        <v>291.34244444444442</v>
      </c>
      <c r="L210" s="3">
        <f>SUM(Table3[[#This Row],[RN Hours (excl. Admin, DON)]:[RN DON Hours]])</f>
        <v>56.845111111111116</v>
      </c>
      <c r="M210" s="3">
        <v>29.304000000000002</v>
      </c>
      <c r="N210" s="3">
        <v>21.941111111111113</v>
      </c>
      <c r="O210" s="3">
        <v>5.6</v>
      </c>
      <c r="P210" s="3">
        <f>SUM(Table3[[#This Row],[LPN Hours (excl. Admin)]:[LPN Admin Hours]])</f>
        <v>84.855444444444444</v>
      </c>
      <c r="Q210" s="3">
        <v>71.11877777777778</v>
      </c>
      <c r="R210" s="3">
        <v>13.736666666666668</v>
      </c>
      <c r="S210" s="3">
        <f>SUM(Table3[[#This Row],[CNA Hours]], Table3[[#This Row],[NA TR Hours]], Table3[[#This Row],[Med Aide/Tech Hours]])</f>
        <v>190.91966666666667</v>
      </c>
      <c r="T210" s="3">
        <v>176.06255555555555</v>
      </c>
      <c r="U210" s="3">
        <v>14.857111111111109</v>
      </c>
      <c r="V210" s="3">
        <v>0</v>
      </c>
      <c r="W210" s="3">
        <f>SUM(Table3[[#This Row],[RN Hours Contract]:[Med Aide Hours Contract]])</f>
        <v>0</v>
      </c>
      <c r="X210" s="3">
        <v>0</v>
      </c>
      <c r="Y210" s="3">
        <v>0</v>
      </c>
      <c r="Z210" s="3">
        <v>0</v>
      </c>
      <c r="AA210" s="3">
        <v>0</v>
      </c>
      <c r="AB210" s="3">
        <v>0</v>
      </c>
      <c r="AC210" s="3">
        <v>0</v>
      </c>
      <c r="AD210" s="3">
        <v>0</v>
      </c>
      <c r="AE210" s="3">
        <v>0</v>
      </c>
      <c r="AF210" t="s">
        <v>208</v>
      </c>
      <c r="AG210" s="13">
        <v>4</v>
      </c>
      <c r="AQ210"/>
    </row>
    <row r="211" spans="1:43" x14ac:dyDescent="0.2">
      <c r="A211" t="s">
        <v>221</v>
      </c>
      <c r="B211" t="s">
        <v>431</v>
      </c>
      <c r="C211" t="s">
        <v>445</v>
      </c>
      <c r="D211" t="s">
        <v>572</v>
      </c>
      <c r="E211" s="3">
        <v>38.033333333333331</v>
      </c>
      <c r="F211" s="3">
        <f>Table3[[#This Row],[Total Hours Nurse Staffing]]/Table3[[#This Row],[MDS Census]]</f>
        <v>6.7512416009348533</v>
      </c>
      <c r="G211" s="3">
        <f>Table3[[#This Row],[Total Direct Care Staff Hours]]/Table3[[#This Row],[MDS Census]]</f>
        <v>3.1749926964650892</v>
      </c>
      <c r="H211" s="3">
        <f>Table3[[#This Row],[Total RN Hours (w/ Admin, DON)]]/Table3[[#This Row],[MDS Census]]</f>
        <v>0.88884019865614972</v>
      </c>
      <c r="I211" s="3">
        <f>Table3[[#This Row],[RN Hours (excl. Admin, DON)]]/Table3[[#This Row],[MDS Census]]</f>
        <v>0.47779725387087346</v>
      </c>
      <c r="J211" s="3">
        <f t="shared" si="3"/>
        <v>256.77222222222224</v>
      </c>
      <c r="K211" s="3">
        <f>SUM(Table3[[#This Row],[RN Hours (excl. Admin, DON)]], Table3[[#This Row],[LPN Hours (excl. Admin)]], Table3[[#This Row],[CNA Hours]], Table3[[#This Row],[NA TR Hours]], Table3[[#This Row],[Med Aide/Tech Hours]])</f>
        <v>120.75555555555555</v>
      </c>
      <c r="L211" s="3">
        <f>SUM(Table3[[#This Row],[RN Hours (excl. Admin, DON)]:[RN DON Hours]])</f>
        <v>33.805555555555557</v>
      </c>
      <c r="M211" s="3">
        <v>18.172222222222221</v>
      </c>
      <c r="N211" s="3">
        <v>4.7888888888888888</v>
      </c>
      <c r="O211" s="3">
        <v>10.844444444444445</v>
      </c>
      <c r="P211" s="3">
        <f>SUM(Table3[[#This Row],[LPN Hours (excl. Admin)]:[LPN Admin Hours]])</f>
        <v>120.38333333333334</v>
      </c>
      <c r="Q211" s="3">
        <v>0</v>
      </c>
      <c r="R211" s="3">
        <v>120.38333333333334</v>
      </c>
      <c r="S211" s="3">
        <f>SUM(Table3[[#This Row],[CNA Hours]], Table3[[#This Row],[NA TR Hours]], Table3[[#This Row],[Med Aide/Tech Hours]])</f>
        <v>102.58333333333333</v>
      </c>
      <c r="T211" s="3">
        <v>102.58333333333333</v>
      </c>
      <c r="U211" s="3">
        <v>0</v>
      </c>
      <c r="V211" s="3">
        <v>0</v>
      </c>
      <c r="W211" s="3">
        <f>SUM(Table3[[#This Row],[RN Hours Contract]:[Med Aide Hours Contract]])</f>
        <v>0</v>
      </c>
      <c r="X211" s="3">
        <v>0</v>
      </c>
      <c r="Y211" s="3">
        <v>0</v>
      </c>
      <c r="Z211" s="3">
        <v>0</v>
      </c>
      <c r="AA211" s="3">
        <v>0</v>
      </c>
      <c r="AB211" s="3">
        <v>0</v>
      </c>
      <c r="AC211" s="3">
        <v>0</v>
      </c>
      <c r="AD211" s="3">
        <v>0</v>
      </c>
      <c r="AE211" s="3">
        <v>0</v>
      </c>
      <c r="AF211" t="s">
        <v>209</v>
      </c>
      <c r="AG211" s="13">
        <v>4</v>
      </c>
      <c r="AQ211"/>
    </row>
    <row r="212" spans="1:43" x14ac:dyDescent="0.2">
      <c r="A212" t="s">
        <v>221</v>
      </c>
      <c r="B212" t="s">
        <v>432</v>
      </c>
      <c r="C212" t="s">
        <v>475</v>
      </c>
      <c r="D212" t="s">
        <v>596</v>
      </c>
      <c r="E212" s="3">
        <v>77.111111111111114</v>
      </c>
      <c r="F212" s="3">
        <f>Table3[[#This Row],[Total Hours Nurse Staffing]]/Table3[[#This Row],[MDS Census]]</f>
        <v>3.8441642651296832</v>
      </c>
      <c r="G212" s="3">
        <f>Table3[[#This Row],[Total Direct Care Staff Hours]]/Table3[[#This Row],[MDS Census]]</f>
        <v>3.1968659942363109</v>
      </c>
      <c r="H212" s="3">
        <f>Table3[[#This Row],[Total RN Hours (w/ Admin, DON)]]/Table3[[#This Row],[MDS Census]]</f>
        <v>1.1916066282420748</v>
      </c>
      <c r="I212" s="3">
        <f>Table3[[#This Row],[RN Hours (excl. Admin, DON)]]/Table3[[#This Row],[MDS Census]]</f>
        <v>0.54747838616714695</v>
      </c>
      <c r="J212" s="3">
        <f t="shared" si="3"/>
        <v>296.42777777777781</v>
      </c>
      <c r="K212" s="3">
        <f>SUM(Table3[[#This Row],[RN Hours (excl. Admin, DON)]], Table3[[#This Row],[LPN Hours (excl. Admin)]], Table3[[#This Row],[CNA Hours]], Table3[[#This Row],[NA TR Hours]], Table3[[#This Row],[Med Aide/Tech Hours]])</f>
        <v>246.51388888888889</v>
      </c>
      <c r="L212" s="3">
        <f>SUM(Table3[[#This Row],[RN Hours (excl. Admin, DON)]:[RN DON Hours]])</f>
        <v>91.886111111111106</v>
      </c>
      <c r="M212" s="3">
        <v>42.216666666666669</v>
      </c>
      <c r="N212" s="3">
        <v>47.980555555555554</v>
      </c>
      <c r="O212" s="3">
        <v>1.6888888888888889</v>
      </c>
      <c r="P212" s="3">
        <f>SUM(Table3[[#This Row],[LPN Hours (excl. Admin)]:[LPN Admin Hours]])</f>
        <v>39.897222222222226</v>
      </c>
      <c r="Q212" s="3">
        <v>39.652777777777779</v>
      </c>
      <c r="R212" s="3">
        <v>0.24444444444444444</v>
      </c>
      <c r="S212" s="3">
        <f>SUM(Table3[[#This Row],[CNA Hours]], Table3[[#This Row],[NA TR Hours]], Table3[[#This Row],[Med Aide/Tech Hours]])</f>
        <v>164.64444444444445</v>
      </c>
      <c r="T212" s="3">
        <v>164.26666666666668</v>
      </c>
      <c r="U212" s="3">
        <v>0.37777777777777777</v>
      </c>
      <c r="V212" s="3">
        <v>0</v>
      </c>
      <c r="W212" s="3">
        <f>SUM(Table3[[#This Row],[RN Hours Contract]:[Med Aide Hours Contract]])</f>
        <v>0</v>
      </c>
      <c r="X212" s="3">
        <v>0</v>
      </c>
      <c r="Y212" s="3">
        <v>0</v>
      </c>
      <c r="Z212" s="3">
        <v>0</v>
      </c>
      <c r="AA212" s="3">
        <v>0</v>
      </c>
      <c r="AB212" s="3">
        <v>0</v>
      </c>
      <c r="AC212" s="3">
        <v>0</v>
      </c>
      <c r="AD212" s="3">
        <v>0</v>
      </c>
      <c r="AE212" s="3">
        <v>0</v>
      </c>
      <c r="AF212" t="s">
        <v>210</v>
      </c>
      <c r="AG212" s="13">
        <v>4</v>
      </c>
      <c r="AQ212"/>
    </row>
    <row r="213" spans="1:43" x14ac:dyDescent="0.2">
      <c r="A213" t="s">
        <v>221</v>
      </c>
      <c r="B213" t="s">
        <v>433</v>
      </c>
      <c r="C213" t="s">
        <v>445</v>
      </c>
      <c r="D213" t="s">
        <v>572</v>
      </c>
      <c r="E213" s="3">
        <v>27.655555555555555</v>
      </c>
      <c r="F213" s="3">
        <f>Table3[[#This Row],[Total Hours Nurse Staffing]]/Table3[[#This Row],[MDS Census]]</f>
        <v>4.3102049015668946</v>
      </c>
      <c r="G213" s="3">
        <f>Table3[[#This Row],[Total Direct Care Staff Hours]]/Table3[[#This Row],[MDS Census]]</f>
        <v>3.6951546805946167</v>
      </c>
      <c r="H213" s="3">
        <f>Table3[[#This Row],[Total RN Hours (w/ Admin, DON)]]/Table3[[#This Row],[MDS Census]]</f>
        <v>1.0923905182804341</v>
      </c>
      <c r="I213" s="3">
        <f>Table3[[#This Row],[RN Hours (excl. Admin, DON)]]/Table3[[#This Row],[MDS Census]]</f>
        <v>0.47734029730815586</v>
      </c>
      <c r="J213" s="3">
        <f t="shared" si="3"/>
        <v>119.20111111111112</v>
      </c>
      <c r="K213" s="3">
        <f>SUM(Table3[[#This Row],[RN Hours (excl. Admin, DON)]], Table3[[#This Row],[LPN Hours (excl. Admin)]], Table3[[#This Row],[CNA Hours]], Table3[[#This Row],[NA TR Hours]], Table3[[#This Row],[Med Aide/Tech Hours]])</f>
        <v>102.19155555555557</v>
      </c>
      <c r="L213" s="3">
        <f>SUM(Table3[[#This Row],[RN Hours (excl. Admin, DON)]:[RN DON Hours]])</f>
        <v>30.210666666666668</v>
      </c>
      <c r="M213" s="3">
        <v>13.201111111111111</v>
      </c>
      <c r="N213" s="3">
        <v>5.6317777777777778</v>
      </c>
      <c r="O213" s="3">
        <v>11.377777777777778</v>
      </c>
      <c r="P213" s="3">
        <f>SUM(Table3[[#This Row],[LPN Hours (excl. Admin)]:[LPN Admin Hours]])</f>
        <v>27.325888888888887</v>
      </c>
      <c r="Q213" s="3">
        <v>27.325888888888887</v>
      </c>
      <c r="R213" s="3">
        <v>0</v>
      </c>
      <c r="S213" s="3">
        <f>SUM(Table3[[#This Row],[CNA Hours]], Table3[[#This Row],[NA TR Hours]], Table3[[#This Row],[Med Aide/Tech Hours]])</f>
        <v>61.664555555555559</v>
      </c>
      <c r="T213" s="3">
        <v>61.664555555555559</v>
      </c>
      <c r="U213" s="3">
        <v>0</v>
      </c>
      <c r="V213" s="3">
        <v>0</v>
      </c>
      <c r="W213" s="3">
        <f>SUM(Table3[[#This Row],[RN Hours Contract]:[Med Aide Hours Contract]])</f>
        <v>4.8922222222222222</v>
      </c>
      <c r="X213" s="3">
        <v>0</v>
      </c>
      <c r="Y213" s="3">
        <v>0</v>
      </c>
      <c r="Z213" s="3">
        <v>0</v>
      </c>
      <c r="AA213" s="3">
        <v>0</v>
      </c>
      <c r="AB213" s="3">
        <v>0</v>
      </c>
      <c r="AC213" s="3">
        <v>4.8922222222222222</v>
      </c>
      <c r="AD213" s="3">
        <v>0</v>
      </c>
      <c r="AE213" s="3">
        <v>0</v>
      </c>
      <c r="AF213" t="s">
        <v>211</v>
      </c>
      <c r="AG213" s="13">
        <v>4</v>
      </c>
      <c r="AQ213"/>
    </row>
    <row r="214" spans="1:43" x14ac:dyDescent="0.2">
      <c r="A214" t="s">
        <v>221</v>
      </c>
      <c r="B214" t="s">
        <v>434</v>
      </c>
      <c r="C214" t="s">
        <v>566</v>
      </c>
      <c r="D214" t="s">
        <v>574</v>
      </c>
      <c r="E214" s="3">
        <v>43.422222222222224</v>
      </c>
      <c r="F214" s="3">
        <f>Table3[[#This Row],[Total Hours Nurse Staffing]]/Table3[[#This Row],[MDS Census]]</f>
        <v>3.7775716479017403</v>
      </c>
      <c r="G214" s="3">
        <f>Table3[[#This Row],[Total Direct Care Staff Hours]]/Table3[[#This Row],[MDS Census]]</f>
        <v>3.5715199590583411</v>
      </c>
      <c r="H214" s="3">
        <f>Table3[[#This Row],[Total RN Hours (w/ Admin, DON)]]/Table3[[#This Row],[MDS Census]]</f>
        <v>0.46922978505629476</v>
      </c>
      <c r="I214" s="3">
        <f>Table3[[#This Row],[RN Hours (excl. Admin, DON)]]/Table3[[#This Row],[MDS Census]]</f>
        <v>0.36828300921187307</v>
      </c>
      <c r="J214" s="3">
        <f t="shared" si="3"/>
        <v>164.03055555555557</v>
      </c>
      <c r="K214" s="3">
        <f>SUM(Table3[[#This Row],[RN Hours (excl. Admin, DON)]], Table3[[#This Row],[LPN Hours (excl. Admin)]], Table3[[#This Row],[CNA Hours]], Table3[[#This Row],[NA TR Hours]], Table3[[#This Row],[Med Aide/Tech Hours]])</f>
        <v>155.08333333333331</v>
      </c>
      <c r="L214" s="3">
        <f>SUM(Table3[[#This Row],[RN Hours (excl. Admin, DON)]:[RN DON Hours]])</f>
        <v>20.375</v>
      </c>
      <c r="M214" s="3">
        <v>15.991666666666667</v>
      </c>
      <c r="N214" s="3">
        <v>2.338888888888889</v>
      </c>
      <c r="O214" s="3">
        <v>2.0444444444444443</v>
      </c>
      <c r="P214" s="3">
        <f>SUM(Table3[[#This Row],[LPN Hours (excl. Admin)]:[LPN Admin Hours]])</f>
        <v>55.06666666666667</v>
      </c>
      <c r="Q214" s="3">
        <v>50.50277777777778</v>
      </c>
      <c r="R214" s="3">
        <v>4.5638888888888891</v>
      </c>
      <c r="S214" s="3">
        <f>SUM(Table3[[#This Row],[CNA Hours]], Table3[[#This Row],[NA TR Hours]], Table3[[#This Row],[Med Aide/Tech Hours]])</f>
        <v>88.588888888888889</v>
      </c>
      <c r="T214" s="3">
        <v>88.588888888888889</v>
      </c>
      <c r="U214" s="3">
        <v>0</v>
      </c>
      <c r="V214" s="3">
        <v>0</v>
      </c>
      <c r="W214" s="3">
        <f>SUM(Table3[[#This Row],[RN Hours Contract]:[Med Aide Hours Contract]])</f>
        <v>0</v>
      </c>
      <c r="X214" s="3">
        <v>0</v>
      </c>
      <c r="Y214" s="3">
        <v>0</v>
      </c>
      <c r="Z214" s="3">
        <v>0</v>
      </c>
      <c r="AA214" s="3">
        <v>0</v>
      </c>
      <c r="AB214" s="3">
        <v>0</v>
      </c>
      <c r="AC214" s="3">
        <v>0</v>
      </c>
      <c r="AD214" s="3">
        <v>0</v>
      </c>
      <c r="AE214" s="3">
        <v>0</v>
      </c>
      <c r="AF214" t="s">
        <v>212</v>
      </c>
      <c r="AG214" s="13">
        <v>4</v>
      </c>
      <c r="AQ214"/>
    </row>
    <row r="215" spans="1:43" x14ac:dyDescent="0.2">
      <c r="A215" t="s">
        <v>221</v>
      </c>
      <c r="B215" t="s">
        <v>435</v>
      </c>
      <c r="C215" t="s">
        <v>458</v>
      </c>
      <c r="D215" t="s">
        <v>572</v>
      </c>
      <c r="E215" s="3">
        <v>114.83333333333333</v>
      </c>
      <c r="F215" s="3">
        <f>Table3[[#This Row],[Total Hours Nurse Staffing]]/Table3[[#This Row],[MDS Census]]</f>
        <v>3.7343154329946788</v>
      </c>
      <c r="G215" s="3">
        <f>Table3[[#This Row],[Total Direct Care Staff Hours]]/Table3[[#This Row],[MDS Census]]</f>
        <v>3.4899787131107889</v>
      </c>
      <c r="H215" s="3">
        <f>Table3[[#This Row],[Total RN Hours (w/ Admin, DON)]]/Table3[[#This Row],[MDS Census]]</f>
        <v>0.57939235607160133</v>
      </c>
      <c r="I215" s="3">
        <f>Table3[[#This Row],[RN Hours (excl. Admin, DON)]]/Table3[[#This Row],[MDS Census]]</f>
        <v>0.38510111272375425</v>
      </c>
      <c r="J215" s="3">
        <f t="shared" si="3"/>
        <v>428.82388888888892</v>
      </c>
      <c r="K215" s="3">
        <f>SUM(Table3[[#This Row],[RN Hours (excl. Admin, DON)]], Table3[[#This Row],[LPN Hours (excl. Admin)]], Table3[[#This Row],[CNA Hours]], Table3[[#This Row],[NA TR Hours]], Table3[[#This Row],[Med Aide/Tech Hours]])</f>
        <v>400.76588888888892</v>
      </c>
      <c r="L215" s="3">
        <f>SUM(Table3[[#This Row],[RN Hours (excl. Admin, DON)]:[RN DON Hours]])</f>
        <v>66.533555555555552</v>
      </c>
      <c r="M215" s="3">
        <v>44.222444444444442</v>
      </c>
      <c r="N215" s="3">
        <v>17.066666666666666</v>
      </c>
      <c r="O215" s="3">
        <v>5.2444444444444445</v>
      </c>
      <c r="P215" s="3">
        <f>SUM(Table3[[#This Row],[LPN Hours (excl. Admin)]:[LPN Admin Hours]])</f>
        <v>82.569888888888883</v>
      </c>
      <c r="Q215" s="3">
        <v>76.822999999999993</v>
      </c>
      <c r="R215" s="3">
        <v>5.7468888888888907</v>
      </c>
      <c r="S215" s="3">
        <f>SUM(Table3[[#This Row],[CNA Hours]], Table3[[#This Row],[NA TR Hours]], Table3[[#This Row],[Med Aide/Tech Hours]])</f>
        <v>279.72044444444447</v>
      </c>
      <c r="T215" s="3">
        <v>232.98422222222223</v>
      </c>
      <c r="U215" s="3">
        <v>46.736222222222224</v>
      </c>
      <c r="V215" s="3">
        <v>0</v>
      </c>
      <c r="W215" s="3">
        <f>SUM(Table3[[#This Row],[RN Hours Contract]:[Med Aide Hours Contract]])</f>
        <v>0</v>
      </c>
      <c r="X215" s="3">
        <v>0</v>
      </c>
      <c r="Y215" s="3">
        <v>0</v>
      </c>
      <c r="Z215" s="3">
        <v>0</v>
      </c>
      <c r="AA215" s="3">
        <v>0</v>
      </c>
      <c r="AB215" s="3">
        <v>0</v>
      </c>
      <c r="AC215" s="3">
        <v>0</v>
      </c>
      <c r="AD215" s="3">
        <v>0</v>
      </c>
      <c r="AE215" s="3">
        <v>0</v>
      </c>
      <c r="AF215" t="s">
        <v>213</v>
      </c>
      <c r="AG215" s="13">
        <v>4</v>
      </c>
      <c r="AQ215"/>
    </row>
    <row r="216" spans="1:43" x14ac:dyDescent="0.2">
      <c r="A216" t="s">
        <v>221</v>
      </c>
      <c r="B216" t="s">
        <v>436</v>
      </c>
      <c r="C216" t="s">
        <v>472</v>
      </c>
      <c r="D216" t="s">
        <v>593</v>
      </c>
      <c r="E216" s="3">
        <v>61.255555555555553</v>
      </c>
      <c r="F216" s="3">
        <f>Table3[[#This Row],[Total Hours Nurse Staffing]]/Table3[[#This Row],[MDS Census]]</f>
        <v>4.6251623435516063</v>
      </c>
      <c r="G216" s="3">
        <f>Table3[[#This Row],[Total Direct Care Staff Hours]]/Table3[[#This Row],[MDS Census]]</f>
        <v>4.3480808996916389</v>
      </c>
      <c r="H216" s="3">
        <f>Table3[[#This Row],[Total RN Hours (w/ Admin, DON)]]/Table3[[#This Row],[MDS Census]]</f>
        <v>0.71952113187012534</v>
      </c>
      <c r="I216" s="3">
        <f>Table3[[#This Row],[RN Hours (excl. Admin, DON)]]/Table3[[#This Row],[MDS Census]]</f>
        <v>0.63579720660257577</v>
      </c>
      <c r="J216" s="3">
        <f t="shared" si="3"/>
        <v>283.31688888888891</v>
      </c>
      <c r="K216" s="3">
        <f>SUM(Table3[[#This Row],[RN Hours (excl. Admin, DON)]], Table3[[#This Row],[LPN Hours (excl. Admin)]], Table3[[#This Row],[CNA Hours]], Table3[[#This Row],[NA TR Hours]], Table3[[#This Row],[Med Aide/Tech Hours]])</f>
        <v>266.34411111111115</v>
      </c>
      <c r="L216" s="3">
        <f>SUM(Table3[[#This Row],[RN Hours (excl. Admin, DON)]:[RN DON Hours]])</f>
        <v>44.074666666666673</v>
      </c>
      <c r="M216" s="3">
        <v>38.946111111111115</v>
      </c>
      <c r="N216" s="3">
        <v>0</v>
      </c>
      <c r="O216" s="3">
        <v>5.1285555555555558</v>
      </c>
      <c r="P216" s="3">
        <f>SUM(Table3[[#This Row],[LPN Hours (excl. Admin)]:[LPN Admin Hours]])</f>
        <v>67.900111111111102</v>
      </c>
      <c r="Q216" s="3">
        <v>56.055888888888887</v>
      </c>
      <c r="R216" s="3">
        <v>11.84422222222222</v>
      </c>
      <c r="S216" s="3">
        <f>SUM(Table3[[#This Row],[CNA Hours]], Table3[[#This Row],[NA TR Hours]], Table3[[#This Row],[Med Aide/Tech Hours]])</f>
        <v>171.34211111111111</v>
      </c>
      <c r="T216" s="3">
        <v>171.34211111111111</v>
      </c>
      <c r="U216" s="3">
        <v>0</v>
      </c>
      <c r="V216" s="3">
        <v>0</v>
      </c>
      <c r="W216" s="3">
        <f>SUM(Table3[[#This Row],[RN Hours Contract]:[Med Aide Hours Contract]])</f>
        <v>0.50555555555555554</v>
      </c>
      <c r="X216" s="3">
        <v>0</v>
      </c>
      <c r="Y216" s="3">
        <v>0</v>
      </c>
      <c r="Z216" s="3">
        <v>0</v>
      </c>
      <c r="AA216" s="3">
        <v>0.50555555555555554</v>
      </c>
      <c r="AB216" s="3">
        <v>0</v>
      </c>
      <c r="AC216" s="3">
        <v>0</v>
      </c>
      <c r="AD216" s="3">
        <v>0</v>
      </c>
      <c r="AE216" s="3">
        <v>0</v>
      </c>
      <c r="AF216" t="s">
        <v>214</v>
      </c>
      <c r="AG216" s="13">
        <v>4</v>
      </c>
      <c r="AQ216"/>
    </row>
    <row r="217" spans="1:43" x14ac:dyDescent="0.2">
      <c r="A217" t="s">
        <v>221</v>
      </c>
      <c r="B217" t="s">
        <v>437</v>
      </c>
      <c r="C217" t="s">
        <v>567</v>
      </c>
      <c r="D217" t="s">
        <v>572</v>
      </c>
      <c r="E217" s="3">
        <v>85.188888888888883</v>
      </c>
      <c r="F217" s="3">
        <f>Table3[[#This Row],[Total Hours Nurse Staffing]]/Table3[[#This Row],[MDS Census]]</f>
        <v>4.0875140211295173</v>
      </c>
      <c r="G217" s="3">
        <f>Table3[[#This Row],[Total Direct Care Staff Hours]]/Table3[[#This Row],[MDS Census]]</f>
        <v>3.6122016434068085</v>
      </c>
      <c r="H217" s="3">
        <f>Table3[[#This Row],[Total RN Hours (w/ Admin, DON)]]/Table3[[#This Row],[MDS Census]]</f>
        <v>0.82631016042780747</v>
      </c>
      <c r="I217" s="3">
        <f>Table3[[#This Row],[RN Hours (excl. Admin, DON)]]/Table3[[#This Row],[MDS Census]]</f>
        <v>0.58326594495891482</v>
      </c>
      <c r="J217" s="3">
        <f t="shared" si="3"/>
        <v>348.21077777777782</v>
      </c>
      <c r="K217" s="3">
        <f>SUM(Table3[[#This Row],[RN Hours (excl. Admin, DON)]], Table3[[#This Row],[LPN Hours (excl. Admin)]], Table3[[#This Row],[CNA Hours]], Table3[[#This Row],[NA TR Hours]], Table3[[#This Row],[Med Aide/Tech Hours]])</f>
        <v>307.71944444444443</v>
      </c>
      <c r="L217" s="3">
        <f>SUM(Table3[[#This Row],[RN Hours (excl. Admin, DON)]:[RN DON Hours]])</f>
        <v>70.392444444444436</v>
      </c>
      <c r="M217" s="3">
        <v>49.687777777777775</v>
      </c>
      <c r="N217" s="3">
        <v>15.104666666666667</v>
      </c>
      <c r="O217" s="3">
        <v>5.6</v>
      </c>
      <c r="P217" s="3">
        <f>SUM(Table3[[#This Row],[LPN Hours (excl. Admin)]:[LPN Admin Hours]])</f>
        <v>93.657333333333327</v>
      </c>
      <c r="Q217" s="3">
        <v>73.870666666666665</v>
      </c>
      <c r="R217" s="3">
        <v>19.786666666666669</v>
      </c>
      <c r="S217" s="3">
        <f>SUM(Table3[[#This Row],[CNA Hours]], Table3[[#This Row],[NA TR Hours]], Table3[[#This Row],[Med Aide/Tech Hours]])</f>
        <v>184.16100000000003</v>
      </c>
      <c r="T217" s="3">
        <v>184.16100000000003</v>
      </c>
      <c r="U217" s="3">
        <v>0</v>
      </c>
      <c r="V217" s="3">
        <v>0</v>
      </c>
      <c r="W217" s="3">
        <f>SUM(Table3[[#This Row],[RN Hours Contract]:[Med Aide Hours Contract]])</f>
        <v>0</v>
      </c>
      <c r="X217" s="3">
        <v>0</v>
      </c>
      <c r="Y217" s="3">
        <v>0</v>
      </c>
      <c r="Z217" s="3">
        <v>0</v>
      </c>
      <c r="AA217" s="3">
        <v>0</v>
      </c>
      <c r="AB217" s="3">
        <v>0</v>
      </c>
      <c r="AC217" s="3">
        <v>0</v>
      </c>
      <c r="AD217" s="3">
        <v>0</v>
      </c>
      <c r="AE217" s="3">
        <v>0</v>
      </c>
      <c r="AF217" t="s">
        <v>215</v>
      </c>
      <c r="AG217" s="13">
        <v>4</v>
      </c>
      <c r="AQ217"/>
    </row>
    <row r="218" spans="1:43" x14ac:dyDescent="0.2">
      <c r="A218" t="s">
        <v>221</v>
      </c>
      <c r="B218" t="s">
        <v>438</v>
      </c>
      <c r="C218" t="s">
        <v>454</v>
      </c>
      <c r="D218" t="s">
        <v>579</v>
      </c>
      <c r="E218" s="3">
        <v>62.822222222222223</v>
      </c>
      <c r="F218" s="3">
        <f>Table3[[#This Row],[Total Hours Nurse Staffing]]/Table3[[#This Row],[MDS Census]]</f>
        <v>4.8507039264237699</v>
      </c>
      <c r="G218" s="3">
        <f>Table3[[#This Row],[Total Direct Care Staff Hours]]/Table3[[#This Row],[MDS Census]]</f>
        <v>4.2670180403254339</v>
      </c>
      <c r="H218" s="3">
        <f>Table3[[#This Row],[Total RN Hours (w/ Admin, DON)]]/Table3[[#This Row],[MDS Census]]</f>
        <v>1.2386434382737885</v>
      </c>
      <c r="I218" s="3">
        <f>Table3[[#This Row],[RN Hours (excl. Admin, DON)]]/Table3[[#This Row],[MDS Census]]</f>
        <v>0.82972939511850019</v>
      </c>
      <c r="J218" s="3">
        <f t="shared" si="3"/>
        <v>304.73199999999997</v>
      </c>
      <c r="K218" s="3">
        <f>SUM(Table3[[#This Row],[RN Hours (excl. Admin, DON)]], Table3[[#This Row],[LPN Hours (excl. Admin)]], Table3[[#This Row],[CNA Hours]], Table3[[#This Row],[NA TR Hours]], Table3[[#This Row],[Med Aide/Tech Hours]])</f>
        <v>268.06355555555558</v>
      </c>
      <c r="L218" s="3">
        <f>SUM(Table3[[#This Row],[RN Hours (excl. Admin, DON)]:[RN DON Hours]])</f>
        <v>77.814333333333337</v>
      </c>
      <c r="M218" s="3">
        <v>52.125444444444447</v>
      </c>
      <c r="N218" s="3">
        <v>20.266666666666666</v>
      </c>
      <c r="O218" s="3">
        <v>5.4222222222222225</v>
      </c>
      <c r="P218" s="3">
        <f>SUM(Table3[[#This Row],[LPN Hours (excl. Admin)]:[LPN Admin Hours]])</f>
        <v>67.908777777777772</v>
      </c>
      <c r="Q218" s="3">
        <v>56.929222222222222</v>
      </c>
      <c r="R218" s="3">
        <v>10.979555555555553</v>
      </c>
      <c r="S218" s="3">
        <f>SUM(Table3[[#This Row],[CNA Hours]], Table3[[#This Row],[NA TR Hours]], Table3[[#This Row],[Med Aide/Tech Hours]])</f>
        <v>159.00888888888889</v>
      </c>
      <c r="T218" s="3">
        <v>159.00888888888889</v>
      </c>
      <c r="U218" s="3">
        <v>0</v>
      </c>
      <c r="V218" s="3">
        <v>0</v>
      </c>
      <c r="W218" s="3">
        <f>SUM(Table3[[#This Row],[RN Hours Contract]:[Med Aide Hours Contract]])</f>
        <v>0</v>
      </c>
      <c r="X218" s="3">
        <v>0</v>
      </c>
      <c r="Y218" s="3">
        <v>0</v>
      </c>
      <c r="Z218" s="3">
        <v>0</v>
      </c>
      <c r="AA218" s="3">
        <v>0</v>
      </c>
      <c r="AB218" s="3">
        <v>0</v>
      </c>
      <c r="AC218" s="3">
        <v>0</v>
      </c>
      <c r="AD218" s="3">
        <v>0</v>
      </c>
      <c r="AE218" s="3">
        <v>0</v>
      </c>
      <c r="AF218" t="s">
        <v>216</v>
      </c>
      <c r="AG218" s="13">
        <v>4</v>
      </c>
      <c r="AQ218"/>
    </row>
    <row r="219" spans="1:43" x14ac:dyDescent="0.2">
      <c r="A219" t="s">
        <v>221</v>
      </c>
      <c r="B219" t="s">
        <v>439</v>
      </c>
      <c r="C219" t="s">
        <v>568</v>
      </c>
      <c r="D219" t="s">
        <v>572</v>
      </c>
      <c r="E219" s="3">
        <v>88.74444444444444</v>
      </c>
      <c r="F219" s="3">
        <f>Table3[[#This Row],[Total Hours Nurse Staffing]]/Table3[[#This Row],[MDS Census]]</f>
        <v>4.3028671591335925</v>
      </c>
      <c r="G219" s="3">
        <f>Table3[[#This Row],[Total Direct Care Staff Hours]]/Table3[[#This Row],[MDS Census]]</f>
        <v>4.0897395768123213</v>
      </c>
      <c r="H219" s="3">
        <f>Table3[[#This Row],[Total RN Hours (w/ Admin, DON)]]/Table3[[#This Row],[MDS Census]]</f>
        <v>0.54673218980843874</v>
      </c>
      <c r="I219" s="3">
        <f>Table3[[#This Row],[RN Hours (excl. Admin, DON)]]/Table3[[#This Row],[MDS Census]]</f>
        <v>0.33360460748716664</v>
      </c>
      <c r="J219" s="3">
        <f t="shared" si="3"/>
        <v>381.85555555555561</v>
      </c>
      <c r="K219" s="3">
        <f>SUM(Table3[[#This Row],[RN Hours (excl. Admin, DON)]], Table3[[#This Row],[LPN Hours (excl. Admin)]], Table3[[#This Row],[CNA Hours]], Table3[[#This Row],[NA TR Hours]], Table3[[#This Row],[Med Aide/Tech Hours]])</f>
        <v>362.94166666666672</v>
      </c>
      <c r="L219" s="3">
        <f>SUM(Table3[[#This Row],[RN Hours (excl. Admin, DON)]:[RN DON Hours]])</f>
        <v>48.519444444444446</v>
      </c>
      <c r="M219" s="3">
        <v>29.605555555555554</v>
      </c>
      <c r="N219" s="3">
        <v>13.225</v>
      </c>
      <c r="O219" s="3">
        <v>5.6888888888888891</v>
      </c>
      <c r="P219" s="3">
        <f>SUM(Table3[[#This Row],[LPN Hours (excl. Admin)]:[LPN Admin Hours]])</f>
        <v>120.66666666666667</v>
      </c>
      <c r="Q219" s="3">
        <v>120.66666666666667</v>
      </c>
      <c r="R219" s="3">
        <v>0</v>
      </c>
      <c r="S219" s="3">
        <f>SUM(Table3[[#This Row],[CNA Hours]], Table3[[#This Row],[NA TR Hours]], Table3[[#This Row],[Med Aide/Tech Hours]])</f>
        <v>212.66944444444445</v>
      </c>
      <c r="T219" s="3">
        <v>212.66944444444445</v>
      </c>
      <c r="U219" s="3">
        <v>0</v>
      </c>
      <c r="V219" s="3">
        <v>0</v>
      </c>
      <c r="W219" s="3">
        <f>SUM(Table3[[#This Row],[RN Hours Contract]:[Med Aide Hours Contract]])</f>
        <v>0</v>
      </c>
      <c r="X219" s="3">
        <v>0</v>
      </c>
      <c r="Y219" s="3">
        <v>0</v>
      </c>
      <c r="Z219" s="3">
        <v>0</v>
      </c>
      <c r="AA219" s="3">
        <v>0</v>
      </c>
      <c r="AB219" s="3">
        <v>0</v>
      </c>
      <c r="AC219" s="3">
        <v>0</v>
      </c>
      <c r="AD219" s="3">
        <v>0</v>
      </c>
      <c r="AE219" s="3">
        <v>0</v>
      </c>
      <c r="AF219" t="s">
        <v>217</v>
      </c>
      <c r="AG219" s="13">
        <v>4</v>
      </c>
      <c r="AQ219"/>
    </row>
    <row r="220" spans="1:43" x14ac:dyDescent="0.2">
      <c r="A220" t="s">
        <v>221</v>
      </c>
      <c r="B220" t="s">
        <v>440</v>
      </c>
      <c r="C220" t="s">
        <v>569</v>
      </c>
      <c r="D220" t="s">
        <v>572</v>
      </c>
      <c r="E220" s="3">
        <v>79.322222222222223</v>
      </c>
      <c r="F220" s="3">
        <f>Table3[[#This Row],[Total Hours Nurse Staffing]]/Table3[[#This Row],[MDS Census]]</f>
        <v>4.8409006863706407</v>
      </c>
      <c r="G220" s="3">
        <f>Table3[[#This Row],[Total Direct Care Staff Hours]]/Table3[[#This Row],[MDS Census]]</f>
        <v>4.2571564644908246</v>
      </c>
      <c r="H220" s="3">
        <f>Table3[[#This Row],[Total RN Hours (w/ Admin, DON)]]/Table3[[#This Row],[MDS Census]]</f>
        <v>1.2598991455385908</v>
      </c>
      <c r="I220" s="3">
        <f>Table3[[#This Row],[RN Hours (excl. Admin, DON)]]/Table3[[#This Row],[MDS Census]]</f>
        <v>0.86561423168510998</v>
      </c>
      <c r="J220" s="3">
        <f t="shared" si="3"/>
        <v>383.99100000000004</v>
      </c>
      <c r="K220" s="3">
        <f>SUM(Table3[[#This Row],[RN Hours (excl. Admin, DON)]], Table3[[#This Row],[LPN Hours (excl. Admin)]], Table3[[#This Row],[CNA Hours]], Table3[[#This Row],[NA TR Hours]], Table3[[#This Row],[Med Aide/Tech Hours]])</f>
        <v>337.68711111111111</v>
      </c>
      <c r="L220" s="3">
        <f>SUM(Table3[[#This Row],[RN Hours (excl. Admin, DON)]:[RN DON Hours]])</f>
        <v>99.938000000000002</v>
      </c>
      <c r="M220" s="3">
        <v>68.662444444444446</v>
      </c>
      <c r="N220" s="3">
        <v>25.675555555555562</v>
      </c>
      <c r="O220" s="3">
        <v>5.6</v>
      </c>
      <c r="P220" s="3">
        <f>SUM(Table3[[#This Row],[LPN Hours (excl. Admin)]:[LPN Admin Hours]])</f>
        <v>91.945111111111117</v>
      </c>
      <c r="Q220" s="3">
        <v>76.916777777777781</v>
      </c>
      <c r="R220" s="3">
        <v>15.028333333333331</v>
      </c>
      <c r="S220" s="3">
        <f>SUM(Table3[[#This Row],[CNA Hours]], Table3[[#This Row],[NA TR Hours]], Table3[[#This Row],[Med Aide/Tech Hours]])</f>
        <v>192.10788888888891</v>
      </c>
      <c r="T220" s="3">
        <v>154.82066666666668</v>
      </c>
      <c r="U220" s="3">
        <v>37.287222222222219</v>
      </c>
      <c r="V220" s="3">
        <v>0</v>
      </c>
      <c r="W220" s="3">
        <f>SUM(Table3[[#This Row],[RN Hours Contract]:[Med Aide Hours Contract]])</f>
        <v>0</v>
      </c>
      <c r="X220" s="3">
        <v>0</v>
      </c>
      <c r="Y220" s="3">
        <v>0</v>
      </c>
      <c r="Z220" s="3">
        <v>0</v>
      </c>
      <c r="AA220" s="3">
        <v>0</v>
      </c>
      <c r="AB220" s="3">
        <v>0</v>
      </c>
      <c r="AC220" s="3">
        <v>0</v>
      </c>
      <c r="AD220" s="3">
        <v>0</v>
      </c>
      <c r="AE220" s="3">
        <v>0</v>
      </c>
      <c r="AF220" t="s">
        <v>218</v>
      </c>
      <c r="AG220" s="13">
        <v>4</v>
      </c>
      <c r="AQ220"/>
    </row>
    <row r="221" spans="1:43" x14ac:dyDescent="0.2">
      <c r="A221" t="s">
        <v>221</v>
      </c>
      <c r="B221" t="s">
        <v>441</v>
      </c>
      <c r="C221" t="s">
        <v>456</v>
      </c>
      <c r="D221" t="s">
        <v>581</v>
      </c>
      <c r="E221" s="3">
        <v>44.12222222222222</v>
      </c>
      <c r="F221" s="3">
        <f>Table3[[#This Row],[Total Hours Nurse Staffing]]/Table3[[#This Row],[MDS Census]]</f>
        <v>5.2499471165953153</v>
      </c>
      <c r="G221" s="3">
        <f>Table3[[#This Row],[Total Direct Care Staff Hours]]/Table3[[#This Row],[MDS Census]]</f>
        <v>5.1306522286577687</v>
      </c>
      <c r="H221" s="3">
        <f>Table3[[#This Row],[Total RN Hours (w/ Admin, DON)]]/Table3[[#This Row],[MDS Census]]</f>
        <v>0.29962981616721235</v>
      </c>
      <c r="I221" s="3">
        <f>Table3[[#This Row],[RN Hours (excl. Admin, DON)]]/Table3[[#This Row],[MDS Census]]</f>
        <v>0.1803349282296651</v>
      </c>
      <c r="J221" s="3">
        <f t="shared" si="3"/>
        <v>231.6393333333333</v>
      </c>
      <c r="K221" s="3">
        <f>SUM(Table3[[#This Row],[RN Hours (excl. Admin, DON)]], Table3[[#This Row],[LPN Hours (excl. Admin)]], Table3[[#This Row],[CNA Hours]], Table3[[#This Row],[NA TR Hours]], Table3[[#This Row],[Med Aide/Tech Hours]])</f>
        <v>226.37577777777776</v>
      </c>
      <c r="L221" s="3">
        <f>SUM(Table3[[#This Row],[RN Hours (excl. Admin, DON)]:[RN DON Hours]])</f>
        <v>13.220333333333334</v>
      </c>
      <c r="M221" s="3">
        <v>7.9567777777777779</v>
      </c>
      <c r="N221" s="3">
        <v>0</v>
      </c>
      <c r="O221" s="3">
        <v>5.2635555555555564</v>
      </c>
      <c r="P221" s="3">
        <f>SUM(Table3[[#This Row],[LPN Hours (excl. Admin)]:[LPN Admin Hours]])</f>
        <v>88.989666666666665</v>
      </c>
      <c r="Q221" s="3">
        <v>88.989666666666665</v>
      </c>
      <c r="R221" s="3">
        <v>0</v>
      </c>
      <c r="S221" s="3">
        <f>SUM(Table3[[#This Row],[CNA Hours]], Table3[[#This Row],[NA TR Hours]], Table3[[#This Row],[Med Aide/Tech Hours]])</f>
        <v>129.42933333333332</v>
      </c>
      <c r="T221" s="3">
        <v>129.42933333333332</v>
      </c>
      <c r="U221" s="3">
        <v>0</v>
      </c>
      <c r="V221" s="3">
        <v>0</v>
      </c>
      <c r="W221" s="3">
        <f>SUM(Table3[[#This Row],[RN Hours Contract]:[Med Aide Hours Contract]])</f>
        <v>0</v>
      </c>
      <c r="X221" s="3">
        <v>0</v>
      </c>
      <c r="Y221" s="3">
        <v>0</v>
      </c>
      <c r="Z221" s="3">
        <v>0</v>
      </c>
      <c r="AA221" s="3">
        <v>0</v>
      </c>
      <c r="AB221" s="3">
        <v>0</v>
      </c>
      <c r="AC221" s="3">
        <v>0</v>
      </c>
      <c r="AD221" s="3">
        <v>0</v>
      </c>
      <c r="AE221" s="3">
        <v>0</v>
      </c>
      <c r="AF221" t="s">
        <v>219</v>
      </c>
      <c r="AG221" s="13">
        <v>4</v>
      </c>
      <c r="AQ221"/>
    </row>
    <row r="222" spans="1:43" x14ac:dyDescent="0.2">
      <c r="A222" t="s">
        <v>221</v>
      </c>
      <c r="B222" t="s">
        <v>442</v>
      </c>
      <c r="C222" t="s">
        <v>456</v>
      </c>
      <c r="D222" t="s">
        <v>581</v>
      </c>
      <c r="E222" s="3">
        <v>43.588888888888889</v>
      </c>
      <c r="F222" s="3">
        <f>Table3[[#This Row],[Total Hours Nurse Staffing]]/Table3[[#This Row],[MDS Census]]</f>
        <v>3.074369105276574</v>
      </c>
      <c r="G222" s="3">
        <f>Table3[[#This Row],[Total Direct Care Staff Hours]]/Table3[[#This Row],[MDS Census]]</f>
        <v>2.9591511598266633</v>
      </c>
      <c r="H222" s="3">
        <f>Table3[[#This Row],[Total RN Hours (w/ Admin, DON)]]/Table3[[#This Row],[MDS Census]]</f>
        <v>0.47399949018608212</v>
      </c>
      <c r="I222" s="3">
        <f>Table3[[#This Row],[RN Hours (excl. Admin, DON)]]/Table3[[#This Row],[MDS Census]]</f>
        <v>0.3587815447361713</v>
      </c>
      <c r="J222" s="3">
        <f t="shared" si="3"/>
        <v>134.00833333333333</v>
      </c>
      <c r="K222" s="3">
        <f>SUM(Table3[[#This Row],[RN Hours (excl. Admin, DON)]], Table3[[#This Row],[LPN Hours (excl. Admin)]], Table3[[#This Row],[CNA Hours]], Table3[[#This Row],[NA TR Hours]], Table3[[#This Row],[Med Aide/Tech Hours]])</f>
        <v>128.98611111111111</v>
      </c>
      <c r="L222" s="3">
        <f>SUM(Table3[[#This Row],[RN Hours (excl. Admin, DON)]:[RN DON Hours]])</f>
        <v>20.661111111111111</v>
      </c>
      <c r="M222" s="3">
        <v>15.638888888888889</v>
      </c>
      <c r="N222" s="3">
        <v>0</v>
      </c>
      <c r="O222" s="3">
        <v>5.0222222222222221</v>
      </c>
      <c r="P222" s="3">
        <f>SUM(Table3[[#This Row],[LPN Hours (excl. Admin)]:[LPN Admin Hours]])</f>
        <v>45.06111111111111</v>
      </c>
      <c r="Q222" s="3">
        <v>45.06111111111111</v>
      </c>
      <c r="R222" s="3">
        <v>0</v>
      </c>
      <c r="S222" s="3">
        <f>SUM(Table3[[#This Row],[CNA Hours]], Table3[[#This Row],[NA TR Hours]], Table3[[#This Row],[Med Aide/Tech Hours]])</f>
        <v>68.286111111111111</v>
      </c>
      <c r="T222" s="3">
        <v>68.286111111111111</v>
      </c>
      <c r="U222" s="3">
        <v>0</v>
      </c>
      <c r="V222" s="3">
        <v>0</v>
      </c>
      <c r="W222" s="3">
        <f>SUM(Table3[[#This Row],[RN Hours Contract]:[Med Aide Hours Contract]])</f>
        <v>0</v>
      </c>
      <c r="X222" s="3">
        <v>0</v>
      </c>
      <c r="Y222" s="3">
        <v>0</v>
      </c>
      <c r="Z222" s="3">
        <v>0</v>
      </c>
      <c r="AA222" s="3">
        <v>0</v>
      </c>
      <c r="AB222" s="3">
        <v>0</v>
      </c>
      <c r="AC222" s="3">
        <v>0</v>
      </c>
      <c r="AD222" s="3">
        <v>0</v>
      </c>
      <c r="AE222" s="3">
        <v>0</v>
      </c>
      <c r="AF222" t="s">
        <v>220</v>
      </c>
      <c r="AG222" s="13">
        <v>4</v>
      </c>
      <c r="AQ222"/>
    </row>
    <row r="224" spans="1:43" s="1" customFormat="1" x14ac:dyDescent="0.2"/>
  </sheetData>
  <dataConsolidate>
    <dataRefs count="1">
      <dataRef ref="H1:J1048576" sheet="Nurse"/>
    </dataRefs>
  </dataConsolidate>
  <phoneticPr fontId="6" type="noConversion"/>
  <pageMargins left="0.7" right="0.7" top="0.75" bottom="0.75" header="0.3" footer="0.3"/>
  <pageSetup orientation="portrait" horizontalDpi="1200" verticalDpi="1200" r:id="rId1"/>
  <ignoredErrors>
    <ignoredError sqref="AF2:AF22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B643-60F5-4B07-B156-A949D42D0480}">
  <sheetPr>
    <outlinePr summaryRight="0"/>
  </sheetPr>
  <dimension ref="A1:AQ222"/>
  <sheetViews>
    <sheetView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12.6640625" defaultRowHeight="15" outlineLevelCol="1" x14ac:dyDescent="0.2"/>
  <cols>
    <col min="1" max="1" width="7.6640625" style="1" customWidth="1"/>
    <col min="2" max="2" width="30.6640625" style="1" customWidth="1"/>
    <col min="3" max="4" width="16.6640625" style="1" customWidth="1"/>
    <col min="5" max="7" width="12.6640625" style="1"/>
    <col min="8" max="8" width="12.6640625" style="4"/>
    <col min="9" max="10" width="12.6640625" style="1"/>
    <col min="11" max="11" width="12.6640625" style="4" collapsed="1"/>
    <col min="12" max="12" width="12.6640625" style="1" hidden="1" customWidth="1" outlineLevel="1"/>
    <col min="13" max="13" width="12.6640625" hidden="1" customWidth="1" outlineLevel="1"/>
    <col min="14" max="14" width="12.6640625" style="4" hidden="1" customWidth="1" outlineLevel="1"/>
    <col min="15" max="16" width="12.6640625" style="1" hidden="1" customWidth="1" outlineLevel="1"/>
    <col min="17" max="17" width="12.6640625" style="4" hidden="1" customWidth="1" outlineLevel="1"/>
    <col min="18" max="18" width="12.6640625" style="1" hidden="1" customWidth="1" outlineLevel="1"/>
    <col min="19" max="19" width="12.6640625" hidden="1" customWidth="1" outlineLevel="1"/>
    <col min="20" max="20" width="12.6640625" style="1" hidden="1" customWidth="1" outlineLevel="1"/>
    <col min="21" max="21" width="12.6640625" hidden="1" customWidth="1" outlineLevel="1"/>
    <col min="22" max="22" width="12.6640625" style="1" hidden="1" customWidth="1" outlineLevel="1"/>
    <col min="23" max="23" width="12.6640625" style="4" hidden="1" customWidth="1" outlineLevel="1"/>
    <col min="24" max="25" width="12.6640625" style="1" hidden="1" customWidth="1" outlineLevel="1"/>
    <col min="26" max="26" width="12.6640625" style="4" hidden="1" customWidth="1" outlineLevel="1"/>
    <col min="27" max="27" width="12.6640625" style="1" hidden="1" customWidth="1" outlineLevel="1"/>
    <col min="28" max="28" width="12.6640625" hidden="1" customWidth="1" outlineLevel="1"/>
    <col min="29" max="29" width="12.6640625" style="4" hidden="1" customWidth="1" outlineLevel="1"/>
    <col min="30" max="31" width="12.6640625" style="1" hidden="1" customWidth="1" outlineLevel="1"/>
    <col min="32" max="32" width="12.6640625" style="4" hidden="1" customWidth="1" outlineLevel="1"/>
    <col min="33" max="33" width="12.6640625" style="1" hidden="1" customWidth="1" outlineLevel="1"/>
    <col min="34" max="34" width="12.6640625" hidden="1" customWidth="1" outlineLevel="1"/>
    <col min="35" max="35" width="12.6640625" style="4" hidden="1" customWidth="1" outlineLevel="1"/>
    <col min="36" max="36" width="12.6640625" style="1" hidden="1" customWidth="1" outlineLevel="1"/>
    <col min="37" max="37" width="12.6640625" hidden="1" customWidth="1" outlineLevel="1"/>
    <col min="38" max="38" width="12.6640625" style="4" hidden="1" customWidth="1" outlineLevel="1"/>
    <col min="39" max="39" width="12.6640625" style="1" hidden="1" customWidth="1" outlineLevel="1"/>
    <col min="40" max="40" width="12.6640625" hidden="1" customWidth="1" outlineLevel="1"/>
    <col min="41" max="41" width="12.6640625" style="4" hidden="1" customWidth="1" outlineLevel="1"/>
    <col min="43" max="16384" width="12.6640625" style="1"/>
  </cols>
  <sheetData>
    <row r="1" spans="1:43" s="5" customFormat="1" ht="150" customHeight="1" x14ac:dyDescent="0.2">
      <c r="A1" s="5" t="s">
        <v>635</v>
      </c>
      <c r="B1" s="5" t="s">
        <v>637</v>
      </c>
      <c r="C1" s="5" t="s">
        <v>653</v>
      </c>
      <c r="D1" s="5" t="s">
        <v>638</v>
      </c>
      <c r="E1" s="5" t="s">
        <v>639</v>
      </c>
      <c r="F1" s="5" t="s">
        <v>654</v>
      </c>
      <c r="G1" s="5" t="s">
        <v>661</v>
      </c>
      <c r="H1" s="6" t="s">
        <v>663</v>
      </c>
      <c r="I1" s="5" t="s">
        <v>655</v>
      </c>
      <c r="J1" s="5" t="s">
        <v>674</v>
      </c>
      <c r="K1" s="6" t="s">
        <v>675</v>
      </c>
      <c r="L1" s="5" t="s">
        <v>640</v>
      </c>
      <c r="M1" s="5" t="s">
        <v>645</v>
      </c>
      <c r="N1" s="6" t="s">
        <v>649</v>
      </c>
      <c r="O1" s="5" t="s">
        <v>643</v>
      </c>
      <c r="P1" s="5" t="s">
        <v>678</v>
      </c>
      <c r="Q1" s="6" t="s">
        <v>673</v>
      </c>
      <c r="R1" s="5" t="s">
        <v>644</v>
      </c>
      <c r="S1" s="5" t="s">
        <v>676</v>
      </c>
      <c r="T1" s="5" t="s">
        <v>672</v>
      </c>
      <c r="U1" s="5" t="s">
        <v>656</v>
      </c>
      <c r="V1" s="5" t="s">
        <v>668</v>
      </c>
      <c r="W1" s="6" t="s">
        <v>671</v>
      </c>
      <c r="X1" s="5" t="s">
        <v>641</v>
      </c>
      <c r="Y1" s="5" t="s">
        <v>646</v>
      </c>
      <c r="Z1" s="6" t="s">
        <v>667</v>
      </c>
      <c r="AA1" s="5" t="s">
        <v>657</v>
      </c>
      <c r="AB1" s="5" t="s">
        <v>677</v>
      </c>
      <c r="AC1" s="6" t="s">
        <v>666</v>
      </c>
      <c r="AD1" s="5" t="s">
        <v>659</v>
      </c>
      <c r="AE1" s="5" t="s">
        <v>670</v>
      </c>
      <c r="AF1" s="6" t="s">
        <v>669</v>
      </c>
      <c r="AG1" s="5" t="s">
        <v>642</v>
      </c>
      <c r="AH1" s="5" t="s">
        <v>647</v>
      </c>
      <c r="AI1" s="6" t="s">
        <v>648</v>
      </c>
      <c r="AJ1" s="5" t="s">
        <v>660</v>
      </c>
      <c r="AK1" s="5" t="s">
        <v>710</v>
      </c>
      <c r="AL1" s="6" t="s">
        <v>665</v>
      </c>
      <c r="AM1" s="5" t="s">
        <v>658</v>
      </c>
      <c r="AN1" s="5" t="s">
        <v>711</v>
      </c>
      <c r="AO1" s="6" t="s">
        <v>664</v>
      </c>
      <c r="AP1" s="5" t="s">
        <v>636</v>
      </c>
      <c r="AQ1" s="5" t="s">
        <v>680</v>
      </c>
    </row>
    <row r="2" spans="1:43" x14ac:dyDescent="0.2">
      <c r="A2" s="1" t="s">
        <v>221</v>
      </c>
      <c r="B2" s="1" t="s">
        <v>222</v>
      </c>
      <c r="C2" s="1" t="s">
        <v>443</v>
      </c>
      <c r="D2" s="1" t="s">
        <v>570</v>
      </c>
      <c r="E2" s="3">
        <v>71.411111111111111</v>
      </c>
      <c r="F2" s="3">
        <f>SUM(I2,U2,AD2)</f>
        <v>333.69722222222219</v>
      </c>
      <c r="G2" s="3">
        <f>SUM(Table39[[#This Row],[RN Hours Contract (W/ Admin, DON)]], Table39[[#This Row],[LPN Contract Hours (w/ Admin)]], Table39[[#This Row],[CNA/NA/Med Aide Contract Hours]])</f>
        <v>0</v>
      </c>
      <c r="H2" s="4">
        <f>Table39[[#This Row],[Total Contract Hours]]/Table39[[#This Row],[Total Hours Nurse Staffing]]</f>
        <v>0</v>
      </c>
      <c r="I2" s="3">
        <f>SUM(Table39[[#This Row],[RN Hours]], Table39[[#This Row],[RN Admin Hours]], Table39[[#This Row],[RN DON Hours]])</f>
        <v>67.11666666666666</v>
      </c>
      <c r="J2" s="3">
        <f t="shared" ref="J2:J54" si="0">SUM(M2,P2,S2)</f>
        <v>0</v>
      </c>
      <c r="K2" s="4">
        <f>Table39[[#This Row],[RN Hours Contract (W/ Admin, DON)]]/Table39[[#This Row],[RN Hours (w/ Admin, DON)]]</f>
        <v>0</v>
      </c>
      <c r="L2" s="3">
        <v>28.527777777777779</v>
      </c>
      <c r="M2" s="3">
        <v>0</v>
      </c>
      <c r="N2" s="4">
        <f>Table39[[#This Row],[RN Hours Contract]]/Table39[[#This Row],[RN Hours]]</f>
        <v>0</v>
      </c>
      <c r="O2" s="3">
        <v>32.988888888888887</v>
      </c>
      <c r="P2" s="3">
        <v>0</v>
      </c>
      <c r="Q2" s="4">
        <f>Table39[[#This Row],[RN Admin Hours Contract]]/Table39[[#This Row],[RN Admin Hours]]</f>
        <v>0</v>
      </c>
      <c r="R2" s="3">
        <v>5.6</v>
      </c>
      <c r="S2" s="3">
        <v>0</v>
      </c>
      <c r="T2" s="4">
        <f>Table39[[#This Row],[RN DON Hours Contract]]/Table39[[#This Row],[RN DON Hours]]</f>
        <v>0</v>
      </c>
      <c r="U2" s="3">
        <f>SUM(Table39[[#This Row],[LPN Hours]], Table39[[#This Row],[LPN Admin Hours]])</f>
        <v>69.674999999999997</v>
      </c>
      <c r="V2" s="3">
        <f>Table39[[#This Row],[LPN Hours Contract]]+Table39[[#This Row],[LPN Admin Hours Contract]]</f>
        <v>0</v>
      </c>
      <c r="W2" s="4">
        <f t="shared" ref="W2:W54" si="1">V2/U2</f>
        <v>0</v>
      </c>
      <c r="X2" s="3">
        <v>69.674999999999997</v>
      </c>
      <c r="Y2" s="3">
        <v>0</v>
      </c>
      <c r="Z2" s="4">
        <f>Table39[[#This Row],[LPN Hours Contract]]/Table39[[#This Row],[LPN Hours]]</f>
        <v>0</v>
      </c>
      <c r="AA2" s="3">
        <v>0</v>
      </c>
      <c r="AB2" s="3">
        <v>0</v>
      </c>
      <c r="AC2" s="4">
        <v>0</v>
      </c>
      <c r="AD2" s="3">
        <f>SUM(Table39[[#This Row],[CNA Hours]], Table39[[#This Row],[NA in Training Hours]], Table39[[#This Row],[Med Aide/Tech Hours]])</f>
        <v>196.90555555555557</v>
      </c>
      <c r="AE2" s="3">
        <f>SUM(Table39[[#This Row],[CNA Hours Contract]], Table39[[#This Row],[NA in Training Hours Contract]], Table39[[#This Row],[Med Aide/Tech Hours Contract]])</f>
        <v>0</v>
      </c>
      <c r="AF2" s="4">
        <f>Table39[[#This Row],[CNA/NA/Med Aide Contract Hours]]/Table39[[#This Row],[Total CNA, NA in Training, Med Aide/Tech Hours]]</f>
        <v>0</v>
      </c>
      <c r="AG2" s="3">
        <v>196.90555555555557</v>
      </c>
      <c r="AH2" s="3">
        <v>0</v>
      </c>
      <c r="AI2" s="4">
        <f>Table39[[#This Row],[CNA Hours Contract]]/Table39[[#This Row],[CNA Hours]]</f>
        <v>0</v>
      </c>
      <c r="AJ2" s="3">
        <v>0</v>
      </c>
      <c r="AK2" s="3">
        <v>0</v>
      </c>
      <c r="AL2" s="4">
        <v>0</v>
      </c>
      <c r="AM2" s="3">
        <v>0</v>
      </c>
      <c r="AN2" s="3">
        <v>0</v>
      </c>
      <c r="AO2" s="4">
        <v>0</v>
      </c>
      <c r="AP2" s="1" t="s">
        <v>0</v>
      </c>
      <c r="AQ2" s="1">
        <v>4</v>
      </c>
    </row>
    <row r="3" spans="1:43" x14ac:dyDescent="0.2">
      <c r="A3" s="1" t="s">
        <v>221</v>
      </c>
      <c r="B3" s="1" t="s">
        <v>223</v>
      </c>
      <c r="C3" s="1" t="s">
        <v>444</v>
      </c>
      <c r="D3" s="1" t="s">
        <v>571</v>
      </c>
      <c r="E3" s="3">
        <v>36.888888888888886</v>
      </c>
      <c r="F3" s="3">
        <f>SUM(I3,U3,AD3)</f>
        <v>199.29788888888888</v>
      </c>
      <c r="G3" s="3">
        <f>SUM(Table39[[#This Row],[RN Hours Contract (W/ Admin, DON)]], Table39[[#This Row],[LPN Contract Hours (w/ Admin)]], Table39[[#This Row],[CNA/NA/Med Aide Contract Hours]])</f>
        <v>0</v>
      </c>
      <c r="H3" s="4">
        <f>Table39[[#This Row],[Total Contract Hours]]/Table39[[#This Row],[Total Hours Nurse Staffing]]</f>
        <v>0</v>
      </c>
      <c r="I3" s="3">
        <f>SUM(Table39[[#This Row],[RN Hours]], Table39[[#This Row],[RN Admin Hours]], Table39[[#This Row],[RN DON Hours]])</f>
        <v>38.688999999999993</v>
      </c>
      <c r="J3" s="3">
        <f t="shared" si="0"/>
        <v>0</v>
      </c>
      <c r="K3" s="4">
        <f>Table39[[#This Row],[RN Hours Contract (W/ Admin, DON)]]/Table39[[#This Row],[RN Hours (w/ Admin, DON)]]</f>
        <v>0</v>
      </c>
      <c r="L3" s="3">
        <v>21.747777777777777</v>
      </c>
      <c r="M3" s="3">
        <v>0</v>
      </c>
      <c r="N3" s="4">
        <f>Table39[[#This Row],[RN Hours Contract]]/Table39[[#This Row],[RN Hours]]</f>
        <v>0</v>
      </c>
      <c r="O3" s="3">
        <v>11.874555555555556</v>
      </c>
      <c r="P3" s="3">
        <v>0</v>
      </c>
      <c r="Q3" s="4">
        <f>Table39[[#This Row],[RN Admin Hours Contract]]/Table39[[#This Row],[RN Admin Hours]]</f>
        <v>0</v>
      </c>
      <c r="R3" s="3">
        <v>5.0666666666666664</v>
      </c>
      <c r="S3" s="3">
        <v>0</v>
      </c>
      <c r="T3" s="4">
        <f>Table39[[#This Row],[RN DON Hours Contract]]/Table39[[#This Row],[RN DON Hours]]</f>
        <v>0</v>
      </c>
      <c r="U3" s="3">
        <f>SUM(Table39[[#This Row],[LPN Hours]], Table39[[#This Row],[LPN Admin Hours]])</f>
        <v>31.183333333333334</v>
      </c>
      <c r="V3" s="3">
        <f>Table39[[#This Row],[LPN Hours Contract]]+Table39[[#This Row],[LPN Admin Hours Contract]]</f>
        <v>0</v>
      </c>
      <c r="W3" s="4">
        <f t="shared" si="1"/>
        <v>0</v>
      </c>
      <c r="X3" s="3">
        <v>25.785555555555554</v>
      </c>
      <c r="Y3" s="3">
        <v>0</v>
      </c>
      <c r="Z3" s="4">
        <f>Table39[[#This Row],[LPN Hours Contract]]/Table39[[#This Row],[LPN Hours]]</f>
        <v>0</v>
      </c>
      <c r="AA3" s="3">
        <v>5.3977777777777796</v>
      </c>
      <c r="AB3" s="3">
        <v>0</v>
      </c>
      <c r="AC3" s="4">
        <v>0</v>
      </c>
      <c r="AD3" s="3">
        <f>SUM(Table39[[#This Row],[CNA Hours]], Table39[[#This Row],[NA in Training Hours]], Table39[[#This Row],[Med Aide/Tech Hours]])</f>
        <v>129.42555555555555</v>
      </c>
      <c r="AE3" s="3">
        <f>SUM(Table39[[#This Row],[CNA Hours Contract]], Table39[[#This Row],[NA in Training Hours Contract]], Table39[[#This Row],[Med Aide/Tech Hours Contract]])</f>
        <v>0</v>
      </c>
      <c r="AF3" s="4">
        <f>Table39[[#This Row],[CNA/NA/Med Aide Contract Hours]]/Table39[[#This Row],[Total CNA, NA in Training, Med Aide/Tech Hours]]</f>
        <v>0</v>
      </c>
      <c r="AG3" s="3">
        <v>121.28888888888889</v>
      </c>
      <c r="AH3" s="3">
        <v>0</v>
      </c>
      <c r="AI3" s="4">
        <f>Table39[[#This Row],[CNA Hours Contract]]/Table39[[#This Row],[CNA Hours]]</f>
        <v>0</v>
      </c>
      <c r="AJ3" s="3">
        <v>8.1366666666666667</v>
      </c>
      <c r="AK3" s="3">
        <v>0</v>
      </c>
      <c r="AL3" s="4">
        <v>0</v>
      </c>
      <c r="AM3" s="3">
        <v>0</v>
      </c>
      <c r="AN3" s="3">
        <v>0</v>
      </c>
      <c r="AO3" s="4">
        <v>0</v>
      </c>
      <c r="AP3" s="1" t="s">
        <v>1</v>
      </c>
      <c r="AQ3" s="1">
        <v>4</v>
      </c>
    </row>
    <row r="4" spans="1:43" x14ac:dyDescent="0.2">
      <c r="A4" s="1" t="s">
        <v>221</v>
      </c>
      <c r="B4" s="1" t="s">
        <v>224</v>
      </c>
      <c r="C4" s="1" t="s">
        <v>445</v>
      </c>
      <c r="D4" s="1" t="s">
        <v>572</v>
      </c>
      <c r="E4" s="3">
        <v>68.099999999999994</v>
      </c>
      <c r="F4" s="3">
        <f>SUM(I4,U4,AD4)</f>
        <v>283.15355555555556</v>
      </c>
      <c r="G4" s="3">
        <f>SUM(Table39[[#This Row],[RN Hours Contract (W/ Admin, DON)]], Table39[[#This Row],[LPN Contract Hours (w/ Admin)]], Table39[[#This Row],[CNA/NA/Med Aide Contract Hours]])</f>
        <v>0</v>
      </c>
      <c r="H4" s="4">
        <f>Table39[[#This Row],[Total Contract Hours]]/Table39[[#This Row],[Total Hours Nurse Staffing]]</f>
        <v>0</v>
      </c>
      <c r="I4" s="3">
        <f>SUM(Table39[[#This Row],[RN Hours]], Table39[[#This Row],[RN Admin Hours]], Table39[[#This Row],[RN DON Hours]])</f>
        <v>61.920333333333332</v>
      </c>
      <c r="J4" s="3">
        <f t="shared" si="0"/>
        <v>0</v>
      </c>
      <c r="K4" s="4">
        <f>Table39[[#This Row],[RN Hours Contract (W/ Admin, DON)]]/Table39[[#This Row],[RN Hours (w/ Admin, DON)]]</f>
        <v>0</v>
      </c>
      <c r="L4" s="3">
        <v>52.853666666666669</v>
      </c>
      <c r="M4" s="3">
        <v>0</v>
      </c>
      <c r="N4" s="4">
        <f>Table39[[#This Row],[RN Hours Contract]]/Table39[[#This Row],[RN Hours]]</f>
        <v>0</v>
      </c>
      <c r="O4" s="3">
        <v>0</v>
      </c>
      <c r="P4" s="3">
        <v>0</v>
      </c>
      <c r="Q4" s="4">
        <v>0</v>
      </c>
      <c r="R4" s="3">
        <v>9.0666666666666664</v>
      </c>
      <c r="S4" s="3">
        <v>0</v>
      </c>
      <c r="T4" s="4">
        <f>Table39[[#This Row],[RN DON Hours Contract]]/Table39[[#This Row],[RN DON Hours]]</f>
        <v>0</v>
      </c>
      <c r="U4" s="3">
        <f>SUM(Table39[[#This Row],[LPN Hours]], Table39[[#This Row],[LPN Admin Hours]])</f>
        <v>60.987000000000002</v>
      </c>
      <c r="V4" s="3">
        <f>Table39[[#This Row],[LPN Hours Contract]]+Table39[[#This Row],[LPN Admin Hours Contract]]</f>
        <v>0</v>
      </c>
      <c r="W4" s="4">
        <f t="shared" si="1"/>
        <v>0</v>
      </c>
      <c r="X4" s="3">
        <v>60.987000000000002</v>
      </c>
      <c r="Y4" s="3">
        <v>0</v>
      </c>
      <c r="Z4" s="4">
        <f>Table39[[#This Row],[LPN Hours Contract]]/Table39[[#This Row],[LPN Hours]]</f>
        <v>0</v>
      </c>
      <c r="AA4" s="3">
        <v>0</v>
      </c>
      <c r="AB4" s="3">
        <v>0</v>
      </c>
      <c r="AC4" s="4">
        <v>0</v>
      </c>
      <c r="AD4" s="3">
        <f>SUM(Table39[[#This Row],[CNA Hours]], Table39[[#This Row],[NA in Training Hours]], Table39[[#This Row],[Med Aide/Tech Hours]])</f>
        <v>160.24622222222223</v>
      </c>
      <c r="AE4" s="3">
        <f>SUM(Table39[[#This Row],[CNA Hours Contract]], Table39[[#This Row],[NA in Training Hours Contract]], Table39[[#This Row],[Med Aide/Tech Hours Contract]])</f>
        <v>0</v>
      </c>
      <c r="AF4" s="4">
        <f>Table39[[#This Row],[CNA/NA/Med Aide Contract Hours]]/Table39[[#This Row],[Total CNA, NA in Training, Med Aide/Tech Hours]]</f>
        <v>0</v>
      </c>
      <c r="AG4" s="3">
        <v>160.24622222222223</v>
      </c>
      <c r="AH4" s="3">
        <v>0</v>
      </c>
      <c r="AI4" s="4">
        <f>Table39[[#This Row],[CNA Hours Contract]]/Table39[[#This Row],[CNA Hours]]</f>
        <v>0</v>
      </c>
      <c r="AJ4" s="3">
        <v>0</v>
      </c>
      <c r="AK4" s="3">
        <v>0</v>
      </c>
      <c r="AL4" s="4">
        <v>0</v>
      </c>
      <c r="AM4" s="3">
        <v>0</v>
      </c>
      <c r="AN4" s="3">
        <v>0</v>
      </c>
      <c r="AO4" s="4">
        <v>0</v>
      </c>
      <c r="AP4" s="1" t="s">
        <v>2</v>
      </c>
      <c r="AQ4" s="1">
        <v>4</v>
      </c>
    </row>
    <row r="5" spans="1:43" x14ac:dyDescent="0.2">
      <c r="A5" s="1" t="s">
        <v>221</v>
      </c>
      <c r="B5" s="1" t="s">
        <v>225</v>
      </c>
      <c r="C5" s="1" t="s">
        <v>446</v>
      </c>
      <c r="D5" s="1" t="s">
        <v>572</v>
      </c>
      <c r="E5" s="3">
        <v>75.62222222222222</v>
      </c>
      <c r="F5" s="3">
        <f>SUM(I5,U5,AD5)</f>
        <v>295.16066666666666</v>
      </c>
      <c r="G5" s="3">
        <f>SUM(Table39[[#This Row],[RN Hours Contract (W/ Admin, DON)]], Table39[[#This Row],[LPN Contract Hours (w/ Admin)]], Table39[[#This Row],[CNA/NA/Med Aide Contract Hours]])</f>
        <v>0</v>
      </c>
      <c r="H5" s="4">
        <f>Table39[[#This Row],[Total Contract Hours]]/Table39[[#This Row],[Total Hours Nurse Staffing]]</f>
        <v>0</v>
      </c>
      <c r="I5" s="3">
        <f>SUM(Table39[[#This Row],[RN Hours]], Table39[[#This Row],[RN Admin Hours]], Table39[[#This Row],[RN DON Hours]])</f>
        <v>22.979000000000003</v>
      </c>
      <c r="J5" s="3">
        <f t="shared" si="0"/>
        <v>0</v>
      </c>
      <c r="K5" s="4">
        <f>Table39[[#This Row],[RN Hours Contract (W/ Admin, DON)]]/Table39[[#This Row],[RN Hours (w/ Admin, DON)]]</f>
        <v>0</v>
      </c>
      <c r="L5" s="3">
        <v>17.19811111111111</v>
      </c>
      <c r="M5" s="3">
        <v>0</v>
      </c>
      <c r="N5" s="4">
        <f>Table39[[#This Row],[RN Hours Contract]]/Table39[[#This Row],[RN Hours]]</f>
        <v>0</v>
      </c>
      <c r="O5" s="3">
        <v>0</v>
      </c>
      <c r="P5" s="3">
        <v>0</v>
      </c>
      <c r="Q5" s="4">
        <v>0</v>
      </c>
      <c r="R5" s="3">
        <v>5.7808888888888914</v>
      </c>
      <c r="S5" s="3">
        <v>0</v>
      </c>
      <c r="T5" s="4">
        <f>Table39[[#This Row],[RN DON Hours Contract]]/Table39[[#This Row],[RN DON Hours]]</f>
        <v>0</v>
      </c>
      <c r="U5" s="3">
        <f>SUM(Table39[[#This Row],[LPN Hours]], Table39[[#This Row],[LPN Admin Hours]])</f>
        <v>86.222333333333339</v>
      </c>
      <c r="V5" s="3">
        <f>Table39[[#This Row],[LPN Hours Contract]]+Table39[[#This Row],[LPN Admin Hours Contract]]</f>
        <v>0</v>
      </c>
      <c r="W5" s="4">
        <f t="shared" si="1"/>
        <v>0</v>
      </c>
      <c r="X5" s="3">
        <v>80.441444444444443</v>
      </c>
      <c r="Y5" s="3">
        <v>0</v>
      </c>
      <c r="Z5" s="4">
        <f>Table39[[#This Row],[LPN Hours Contract]]/Table39[[#This Row],[LPN Hours]]</f>
        <v>0</v>
      </c>
      <c r="AA5" s="3">
        <v>5.7808888888888914</v>
      </c>
      <c r="AB5" s="3">
        <v>0</v>
      </c>
      <c r="AC5" s="4">
        <v>0</v>
      </c>
      <c r="AD5" s="3">
        <f>SUM(Table39[[#This Row],[CNA Hours]], Table39[[#This Row],[NA in Training Hours]], Table39[[#This Row],[Med Aide/Tech Hours]])</f>
        <v>185.95933333333335</v>
      </c>
      <c r="AE5" s="3">
        <f>SUM(Table39[[#This Row],[CNA Hours Contract]], Table39[[#This Row],[NA in Training Hours Contract]], Table39[[#This Row],[Med Aide/Tech Hours Contract]])</f>
        <v>0</v>
      </c>
      <c r="AF5" s="4">
        <f>Table39[[#This Row],[CNA/NA/Med Aide Contract Hours]]/Table39[[#This Row],[Total CNA, NA in Training, Med Aide/Tech Hours]]</f>
        <v>0</v>
      </c>
      <c r="AG5" s="3">
        <v>185.95933333333335</v>
      </c>
      <c r="AH5" s="3">
        <v>0</v>
      </c>
      <c r="AI5" s="4">
        <f>Table39[[#This Row],[CNA Hours Contract]]/Table39[[#This Row],[CNA Hours]]</f>
        <v>0</v>
      </c>
      <c r="AJ5" s="3">
        <v>0</v>
      </c>
      <c r="AK5" s="3">
        <v>0</v>
      </c>
      <c r="AL5" s="4">
        <v>0</v>
      </c>
      <c r="AM5" s="3">
        <v>0</v>
      </c>
      <c r="AN5" s="3">
        <v>0</v>
      </c>
      <c r="AO5" s="4">
        <v>0</v>
      </c>
      <c r="AP5" s="1" t="s">
        <v>3</v>
      </c>
      <c r="AQ5" s="1">
        <v>4</v>
      </c>
    </row>
    <row r="6" spans="1:43" x14ac:dyDescent="0.2">
      <c r="A6" s="1" t="s">
        <v>221</v>
      </c>
      <c r="B6" s="1" t="s">
        <v>226</v>
      </c>
      <c r="C6" s="1" t="s">
        <v>447</v>
      </c>
      <c r="D6" s="1" t="s">
        <v>573</v>
      </c>
      <c r="E6" s="3">
        <v>108.97777777777777</v>
      </c>
      <c r="F6" s="3">
        <f t="shared" ref="F6:F15" si="2">SUM(I6,U6,AD6)</f>
        <v>386.125</v>
      </c>
      <c r="G6" s="3">
        <f>SUM(Table39[[#This Row],[RN Hours Contract (W/ Admin, DON)]], Table39[[#This Row],[LPN Contract Hours (w/ Admin)]], Table39[[#This Row],[CNA/NA/Med Aide Contract Hours]])</f>
        <v>0</v>
      </c>
      <c r="H6" s="4">
        <f>Table39[[#This Row],[Total Contract Hours]]/Table39[[#This Row],[Total Hours Nurse Staffing]]</f>
        <v>0</v>
      </c>
      <c r="I6" s="3">
        <f>SUM(Table39[[#This Row],[RN Hours]], Table39[[#This Row],[RN Admin Hours]], Table39[[#This Row],[RN DON Hours]])</f>
        <v>58.269666666666659</v>
      </c>
      <c r="J6" s="3">
        <f t="shared" si="0"/>
        <v>0</v>
      </c>
      <c r="K6" s="4">
        <f>Table39[[#This Row],[RN Hours Contract (W/ Admin, DON)]]/Table39[[#This Row],[RN Hours (w/ Admin, DON)]]</f>
        <v>0</v>
      </c>
      <c r="L6" s="3">
        <v>19.336333333333332</v>
      </c>
      <c r="M6" s="3">
        <v>0</v>
      </c>
      <c r="N6" s="4">
        <f>Table39[[#This Row],[RN Hours Contract]]/Table39[[#This Row],[RN Hours]]</f>
        <v>0</v>
      </c>
      <c r="O6" s="3">
        <v>32.266666666666666</v>
      </c>
      <c r="P6" s="3">
        <v>0</v>
      </c>
      <c r="Q6" s="4">
        <f>Table39[[#This Row],[RN Admin Hours Contract]]/Table39[[#This Row],[RN Admin Hours]]</f>
        <v>0</v>
      </c>
      <c r="R6" s="3">
        <v>6.666666666666667</v>
      </c>
      <c r="S6" s="3">
        <v>0</v>
      </c>
      <c r="T6" s="4">
        <f>Table39[[#This Row],[RN DON Hours Contract]]/Table39[[#This Row],[RN DON Hours]]</f>
        <v>0</v>
      </c>
      <c r="U6" s="3">
        <f>SUM(Table39[[#This Row],[LPN Hours]], Table39[[#This Row],[LPN Admin Hours]])</f>
        <v>80.704666666666654</v>
      </c>
      <c r="V6" s="3">
        <f>Table39[[#This Row],[LPN Hours Contract]]+Table39[[#This Row],[LPN Admin Hours Contract]]</f>
        <v>0</v>
      </c>
      <c r="W6" s="4">
        <f t="shared" si="1"/>
        <v>0</v>
      </c>
      <c r="X6" s="3">
        <v>66.127555555555546</v>
      </c>
      <c r="Y6" s="3">
        <v>0</v>
      </c>
      <c r="Z6" s="4">
        <f>Table39[[#This Row],[LPN Hours Contract]]/Table39[[#This Row],[LPN Hours]]</f>
        <v>0</v>
      </c>
      <c r="AA6" s="3">
        <v>14.577111111111112</v>
      </c>
      <c r="AB6" s="3">
        <v>0</v>
      </c>
      <c r="AC6" s="4">
        <v>0</v>
      </c>
      <c r="AD6" s="3">
        <f>SUM(Table39[[#This Row],[CNA Hours]], Table39[[#This Row],[NA in Training Hours]], Table39[[#This Row],[Med Aide/Tech Hours]])</f>
        <v>247.15066666666667</v>
      </c>
      <c r="AE6" s="3">
        <f>SUM(Table39[[#This Row],[CNA Hours Contract]], Table39[[#This Row],[NA in Training Hours Contract]], Table39[[#This Row],[Med Aide/Tech Hours Contract]])</f>
        <v>0</v>
      </c>
      <c r="AF6" s="4">
        <f>Table39[[#This Row],[CNA/NA/Med Aide Contract Hours]]/Table39[[#This Row],[Total CNA, NA in Training, Med Aide/Tech Hours]]</f>
        <v>0</v>
      </c>
      <c r="AG6" s="3">
        <v>241.40033333333332</v>
      </c>
      <c r="AH6" s="3">
        <v>0</v>
      </c>
      <c r="AI6" s="4">
        <f>Table39[[#This Row],[CNA Hours Contract]]/Table39[[#This Row],[CNA Hours]]</f>
        <v>0</v>
      </c>
      <c r="AJ6" s="3">
        <v>5.7503333333333329</v>
      </c>
      <c r="AK6" s="3">
        <v>0</v>
      </c>
      <c r="AL6" s="4">
        <v>0</v>
      </c>
      <c r="AM6" s="3">
        <v>0</v>
      </c>
      <c r="AN6" s="3">
        <v>0</v>
      </c>
      <c r="AO6" s="4">
        <v>0</v>
      </c>
      <c r="AP6" s="1" t="s">
        <v>4</v>
      </c>
      <c r="AQ6" s="1">
        <v>4</v>
      </c>
    </row>
    <row r="7" spans="1:43" x14ac:dyDescent="0.2">
      <c r="A7" s="1" t="s">
        <v>221</v>
      </c>
      <c r="B7" s="1" t="s">
        <v>227</v>
      </c>
      <c r="C7" s="1" t="s">
        <v>448</v>
      </c>
      <c r="D7" s="1" t="s">
        <v>574</v>
      </c>
      <c r="E7" s="3">
        <v>78.411111111111111</v>
      </c>
      <c r="F7" s="3">
        <f t="shared" si="2"/>
        <v>269.85255555555557</v>
      </c>
      <c r="G7" s="3">
        <f>SUM(Table39[[#This Row],[RN Hours Contract (W/ Admin, DON)]], Table39[[#This Row],[LPN Contract Hours (w/ Admin)]], Table39[[#This Row],[CNA/NA/Med Aide Contract Hours]])</f>
        <v>5.6257777777777767</v>
      </c>
      <c r="H7" s="4">
        <f>Table39[[#This Row],[Total Contract Hours]]/Table39[[#This Row],[Total Hours Nurse Staffing]]</f>
        <v>2.0847598668079229E-2</v>
      </c>
      <c r="I7" s="3">
        <f>SUM(Table39[[#This Row],[RN Hours]], Table39[[#This Row],[RN Admin Hours]], Table39[[#This Row],[RN DON Hours]])</f>
        <v>41.984222222222222</v>
      </c>
      <c r="J7" s="3">
        <f t="shared" si="0"/>
        <v>0</v>
      </c>
      <c r="K7" s="4">
        <f>Table39[[#This Row],[RN Hours Contract (W/ Admin, DON)]]/Table39[[#This Row],[RN Hours (w/ Admin, DON)]]</f>
        <v>0</v>
      </c>
      <c r="L7" s="3">
        <v>26.257333333333332</v>
      </c>
      <c r="M7" s="3">
        <v>0</v>
      </c>
      <c r="N7" s="4">
        <f>Table39[[#This Row],[RN Hours Contract]]/Table39[[#This Row],[RN Hours]]</f>
        <v>0</v>
      </c>
      <c r="O7" s="3">
        <v>10.86022222222222</v>
      </c>
      <c r="P7" s="3">
        <v>0</v>
      </c>
      <c r="Q7" s="4">
        <f>Table39[[#This Row],[RN Admin Hours Contract]]/Table39[[#This Row],[RN Admin Hours]]</f>
        <v>0</v>
      </c>
      <c r="R7" s="3">
        <v>4.8666666666666663</v>
      </c>
      <c r="S7" s="3">
        <v>0</v>
      </c>
      <c r="T7" s="4">
        <f>Table39[[#This Row],[RN DON Hours Contract]]/Table39[[#This Row],[RN DON Hours]]</f>
        <v>0</v>
      </c>
      <c r="U7" s="3">
        <f>SUM(Table39[[#This Row],[LPN Hours]], Table39[[#This Row],[LPN Admin Hours]])</f>
        <v>72.501777777777775</v>
      </c>
      <c r="V7" s="3">
        <f>Table39[[#This Row],[LPN Hours Contract]]+Table39[[#This Row],[LPN Admin Hours Contract]]</f>
        <v>8.8888888888888892E-2</v>
      </c>
      <c r="W7" s="4">
        <f t="shared" si="1"/>
        <v>1.2260235764333749E-3</v>
      </c>
      <c r="X7" s="3">
        <v>68.584333333333333</v>
      </c>
      <c r="Y7" s="3">
        <v>8.8888888888888892E-2</v>
      </c>
      <c r="Z7" s="4">
        <f>Table39[[#This Row],[LPN Hours Contract]]/Table39[[#This Row],[LPN Hours]]</f>
        <v>1.29605238643746E-3</v>
      </c>
      <c r="AA7" s="3">
        <v>3.9174444444444445</v>
      </c>
      <c r="AB7" s="3">
        <v>0</v>
      </c>
      <c r="AC7" s="4">
        <v>0</v>
      </c>
      <c r="AD7" s="3">
        <f>SUM(Table39[[#This Row],[CNA Hours]], Table39[[#This Row],[NA in Training Hours]], Table39[[#This Row],[Med Aide/Tech Hours]])</f>
        <v>155.36655555555558</v>
      </c>
      <c r="AE7" s="3">
        <f>SUM(Table39[[#This Row],[CNA Hours Contract]], Table39[[#This Row],[NA in Training Hours Contract]], Table39[[#This Row],[Med Aide/Tech Hours Contract]])</f>
        <v>5.5368888888888881</v>
      </c>
      <c r="AF7" s="4">
        <f>Table39[[#This Row],[CNA/NA/Med Aide Contract Hours]]/Table39[[#This Row],[Total CNA, NA in Training, Med Aide/Tech Hours]]</f>
        <v>3.5637585380523036E-2</v>
      </c>
      <c r="AG7" s="3">
        <v>153.8438888888889</v>
      </c>
      <c r="AH7" s="3">
        <v>5.5368888888888881</v>
      </c>
      <c r="AI7" s="4">
        <f>Table39[[#This Row],[CNA Hours Contract]]/Table39[[#This Row],[CNA Hours]]</f>
        <v>3.5990307635084623E-2</v>
      </c>
      <c r="AJ7" s="3">
        <v>1.5226666666666668</v>
      </c>
      <c r="AK7" s="3">
        <v>0</v>
      </c>
      <c r="AL7" s="4">
        <v>0</v>
      </c>
      <c r="AM7" s="3">
        <v>0</v>
      </c>
      <c r="AN7" s="3">
        <v>0</v>
      </c>
      <c r="AO7" s="4">
        <v>0</v>
      </c>
      <c r="AP7" s="1" t="s">
        <v>5</v>
      </c>
      <c r="AQ7" s="1">
        <v>4</v>
      </c>
    </row>
    <row r="8" spans="1:43" x14ac:dyDescent="0.2">
      <c r="A8" s="1" t="s">
        <v>221</v>
      </c>
      <c r="B8" s="1" t="s">
        <v>228</v>
      </c>
      <c r="C8" s="1" t="s">
        <v>449</v>
      </c>
      <c r="D8" s="1" t="s">
        <v>575</v>
      </c>
      <c r="E8" s="3">
        <v>97.8</v>
      </c>
      <c r="F8" s="3">
        <f t="shared" si="2"/>
        <v>448.29722222222222</v>
      </c>
      <c r="G8" s="3">
        <f>SUM(Table39[[#This Row],[RN Hours Contract (W/ Admin, DON)]], Table39[[#This Row],[LPN Contract Hours (w/ Admin)]], Table39[[#This Row],[CNA/NA/Med Aide Contract Hours]])</f>
        <v>0</v>
      </c>
      <c r="H8" s="4">
        <f>Table39[[#This Row],[Total Contract Hours]]/Table39[[#This Row],[Total Hours Nurse Staffing]]</f>
        <v>0</v>
      </c>
      <c r="I8" s="3">
        <f>SUM(Table39[[#This Row],[RN Hours]], Table39[[#This Row],[RN Admin Hours]], Table39[[#This Row],[RN DON Hours]])</f>
        <v>117.14999999999999</v>
      </c>
      <c r="J8" s="3">
        <f t="shared" si="0"/>
        <v>0</v>
      </c>
      <c r="K8" s="4">
        <f>Table39[[#This Row],[RN Hours Contract (W/ Admin, DON)]]/Table39[[#This Row],[RN Hours (w/ Admin, DON)]]</f>
        <v>0</v>
      </c>
      <c r="L8" s="3">
        <v>101.23333333333333</v>
      </c>
      <c r="M8" s="3">
        <v>0</v>
      </c>
      <c r="N8" s="4">
        <f>Table39[[#This Row],[RN Hours Contract]]/Table39[[#This Row],[RN Hours]]</f>
        <v>0</v>
      </c>
      <c r="O8" s="3">
        <v>10.316666666666666</v>
      </c>
      <c r="P8" s="3">
        <v>0</v>
      </c>
      <c r="Q8" s="4">
        <f>Table39[[#This Row],[RN Admin Hours Contract]]/Table39[[#This Row],[RN Admin Hours]]</f>
        <v>0</v>
      </c>
      <c r="R8" s="3">
        <v>5.6</v>
      </c>
      <c r="S8" s="3">
        <v>0</v>
      </c>
      <c r="T8" s="4">
        <f>Table39[[#This Row],[RN DON Hours Contract]]/Table39[[#This Row],[RN DON Hours]]</f>
        <v>0</v>
      </c>
      <c r="U8" s="3">
        <f>SUM(Table39[[#This Row],[LPN Hours]], Table39[[#This Row],[LPN Admin Hours]])</f>
        <v>88.030555555555551</v>
      </c>
      <c r="V8" s="3">
        <f>Table39[[#This Row],[LPN Hours Contract]]+Table39[[#This Row],[LPN Admin Hours Contract]]</f>
        <v>0</v>
      </c>
      <c r="W8" s="4">
        <f t="shared" si="1"/>
        <v>0</v>
      </c>
      <c r="X8" s="3">
        <v>88.030555555555551</v>
      </c>
      <c r="Y8" s="3">
        <v>0</v>
      </c>
      <c r="Z8" s="4">
        <f>Table39[[#This Row],[LPN Hours Contract]]/Table39[[#This Row],[LPN Hours]]</f>
        <v>0</v>
      </c>
      <c r="AA8" s="3">
        <v>0</v>
      </c>
      <c r="AB8" s="3">
        <v>0</v>
      </c>
      <c r="AC8" s="4">
        <v>0</v>
      </c>
      <c r="AD8" s="3">
        <f>SUM(Table39[[#This Row],[CNA Hours]], Table39[[#This Row],[NA in Training Hours]], Table39[[#This Row],[Med Aide/Tech Hours]])</f>
        <v>243.11666666666667</v>
      </c>
      <c r="AE8" s="3">
        <f>SUM(Table39[[#This Row],[CNA Hours Contract]], Table39[[#This Row],[NA in Training Hours Contract]], Table39[[#This Row],[Med Aide/Tech Hours Contract]])</f>
        <v>0</v>
      </c>
      <c r="AF8" s="4">
        <f>Table39[[#This Row],[CNA/NA/Med Aide Contract Hours]]/Table39[[#This Row],[Total CNA, NA in Training, Med Aide/Tech Hours]]</f>
        <v>0</v>
      </c>
      <c r="AG8" s="3">
        <v>243.11666666666667</v>
      </c>
      <c r="AH8" s="3">
        <v>0</v>
      </c>
      <c r="AI8" s="4">
        <f>Table39[[#This Row],[CNA Hours Contract]]/Table39[[#This Row],[CNA Hours]]</f>
        <v>0</v>
      </c>
      <c r="AJ8" s="3">
        <v>0</v>
      </c>
      <c r="AK8" s="3">
        <v>0</v>
      </c>
      <c r="AL8" s="4">
        <v>0</v>
      </c>
      <c r="AM8" s="3">
        <v>0</v>
      </c>
      <c r="AN8" s="3">
        <v>0</v>
      </c>
      <c r="AO8" s="4">
        <v>0</v>
      </c>
      <c r="AP8" s="1" t="s">
        <v>6</v>
      </c>
      <c r="AQ8" s="1">
        <v>4</v>
      </c>
    </row>
    <row r="9" spans="1:43" x14ac:dyDescent="0.2">
      <c r="A9" s="1" t="s">
        <v>221</v>
      </c>
      <c r="B9" s="1" t="s">
        <v>229</v>
      </c>
      <c r="C9" s="1" t="s">
        <v>447</v>
      </c>
      <c r="D9" s="1" t="s">
        <v>573</v>
      </c>
      <c r="E9" s="3">
        <v>123.45555555555555</v>
      </c>
      <c r="F9" s="3">
        <f t="shared" si="2"/>
        <v>401.90155555555555</v>
      </c>
      <c r="G9" s="3">
        <f>SUM(Table39[[#This Row],[RN Hours Contract (W/ Admin, DON)]], Table39[[#This Row],[LPN Contract Hours (w/ Admin)]], Table39[[#This Row],[CNA/NA/Med Aide Contract Hours]])</f>
        <v>0</v>
      </c>
      <c r="H9" s="4">
        <f>Table39[[#This Row],[Total Contract Hours]]/Table39[[#This Row],[Total Hours Nurse Staffing]]</f>
        <v>0</v>
      </c>
      <c r="I9" s="3">
        <f>SUM(Table39[[#This Row],[RN Hours]], Table39[[#This Row],[RN Admin Hours]], Table39[[#This Row],[RN DON Hours]])</f>
        <v>47.627333333333326</v>
      </c>
      <c r="J9" s="3">
        <f t="shared" si="0"/>
        <v>0</v>
      </c>
      <c r="K9" s="4">
        <f>Table39[[#This Row],[RN Hours Contract (W/ Admin, DON)]]/Table39[[#This Row],[RN Hours (w/ Admin, DON)]]</f>
        <v>0</v>
      </c>
      <c r="L9" s="3">
        <v>36.882777777777775</v>
      </c>
      <c r="M9" s="3">
        <v>0</v>
      </c>
      <c r="N9" s="4">
        <f>Table39[[#This Row],[RN Hours Contract]]/Table39[[#This Row],[RN Hours]]</f>
        <v>0</v>
      </c>
      <c r="O9" s="3">
        <v>5.4371111111111112</v>
      </c>
      <c r="P9" s="3">
        <v>0</v>
      </c>
      <c r="Q9" s="4">
        <f>Table39[[#This Row],[RN Admin Hours Contract]]/Table39[[#This Row],[RN Admin Hours]]</f>
        <v>0</v>
      </c>
      <c r="R9" s="3">
        <v>5.3074444444444442</v>
      </c>
      <c r="S9" s="3">
        <v>0</v>
      </c>
      <c r="T9" s="4">
        <f>Table39[[#This Row],[RN DON Hours Contract]]/Table39[[#This Row],[RN DON Hours]]</f>
        <v>0</v>
      </c>
      <c r="U9" s="3">
        <f>SUM(Table39[[#This Row],[LPN Hours]], Table39[[#This Row],[LPN Admin Hours]])</f>
        <v>115.43744444444444</v>
      </c>
      <c r="V9" s="3">
        <f>Table39[[#This Row],[LPN Hours Contract]]+Table39[[#This Row],[LPN Admin Hours Contract]]</f>
        <v>0</v>
      </c>
      <c r="W9" s="4">
        <f t="shared" si="1"/>
        <v>0</v>
      </c>
      <c r="X9" s="3">
        <v>108.85855555555555</v>
      </c>
      <c r="Y9" s="3">
        <v>0</v>
      </c>
      <c r="Z9" s="4">
        <f>Table39[[#This Row],[LPN Hours Contract]]/Table39[[#This Row],[LPN Hours]]</f>
        <v>0</v>
      </c>
      <c r="AA9" s="3">
        <v>6.578888888888887</v>
      </c>
      <c r="AB9" s="3">
        <v>0</v>
      </c>
      <c r="AC9" s="4">
        <v>0</v>
      </c>
      <c r="AD9" s="3">
        <f>SUM(Table39[[#This Row],[CNA Hours]], Table39[[#This Row],[NA in Training Hours]], Table39[[#This Row],[Med Aide/Tech Hours]])</f>
        <v>238.8367777777778</v>
      </c>
      <c r="AE9" s="3">
        <f>SUM(Table39[[#This Row],[CNA Hours Contract]], Table39[[#This Row],[NA in Training Hours Contract]], Table39[[#This Row],[Med Aide/Tech Hours Contract]])</f>
        <v>0</v>
      </c>
      <c r="AF9" s="4">
        <f>Table39[[#This Row],[CNA/NA/Med Aide Contract Hours]]/Table39[[#This Row],[Total CNA, NA in Training, Med Aide/Tech Hours]]</f>
        <v>0</v>
      </c>
      <c r="AG9" s="3">
        <v>238.8367777777778</v>
      </c>
      <c r="AH9" s="3">
        <v>0</v>
      </c>
      <c r="AI9" s="4">
        <f>Table39[[#This Row],[CNA Hours Contract]]/Table39[[#This Row],[CNA Hours]]</f>
        <v>0</v>
      </c>
      <c r="AJ9" s="3">
        <v>0</v>
      </c>
      <c r="AK9" s="3">
        <v>0</v>
      </c>
      <c r="AL9" s="4">
        <v>0</v>
      </c>
      <c r="AM9" s="3">
        <v>0</v>
      </c>
      <c r="AN9" s="3">
        <v>0</v>
      </c>
      <c r="AO9" s="4">
        <v>0</v>
      </c>
      <c r="AP9" s="1" t="s">
        <v>7</v>
      </c>
      <c r="AQ9" s="1">
        <v>4</v>
      </c>
    </row>
    <row r="10" spans="1:43" x14ac:dyDescent="0.2">
      <c r="A10" s="1" t="s">
        <v>221</v>
      </c>
      <c r="B10" s="1" t="s">
        <v>230</v>
      </c>
      <c r="C10" s="1" t="s">
        <v>450</v>
      </c>
      <c r="D10" s="1" t="s">
        <v>574</v>
      </c>
      <c r="E10" s="3">
        <v>102.37777777777778</v>
      </c>
      <c r="F10" s="3">
        <f t="shared" si="2"/>
        <v>390.65022222222223</v>
      </c>
      <c r="G10" s="3">
        <f>SUM(Table39[[#This Row],[RN Hours Contract (W/ Admin, DON)]], Table39[[#This Row],[LPN Contract Hours (w/ Admin)]], Table39[[#This Row],[CNA/NA/Med Aide Contract Hours]])</f>
        <v>3.5555555555555554</v>
      </c>
      <c r="H10" s="4">
        <f>Table39[[#This Row],[Total Contract Hours]]/Table39[[#This Row],[Total Hours Nurse Staffing]]</f>
        <v>9.1016345397929143E-3</v>
      </c>
      <c r="I10" s="3">
        <f>SUM(Table39[[#This Row],[RN Hours]], Table39[[#This Row],[RN Admin Hours]], Table39[[#This Row],[RN DON Hours]])</f>
        <v>31.886333333333333</v>
      </c>
      <c r="J10" s="3">
        <f t="shared" si="0"/>
        <v>3.5555555555555554</v>
      </c>
      <c r="K10" s="4">
        <f>Table39[[#This Row],[RN Hours Contract (W/ Admin, DON)]]/Table39[[#This Row],[RN Hours (w/ Admin, DON)]]</f>
        <v>0.11150719395631008</v>
      </c>
      <c r="L10" s="3">
        <v>11.641888888888889</v>
      </c>
      <c r="M10" s="3">
        <v>0.8</v>
      </c>
      <c r="N10" s="4">
        <f>Table39[[#This Row],[RN Hours Contract]]/Table39[[#This Row],[RN Hours]]</f>
        <v>6.8717371178789233E-2</v>
      </c>
      <c r="O10" s="3">
        <v>13.666666666666666</v>
      </c>
      <c r="P10" s="3">
        <v>8.8888888888888892E-2</v>
      </c>
      <c r="Q10" s="4">
        <f>Table39[[#This Row],[RN Admin Hours Contract]]/Table39[[#This Row],[RN Admin Hours]]</f>
        <v>6.5040650406504074E-3</v>
      </c>
      <c r="R10" s="3">
        <v>6.5777777777777775</v>
      </c>
      <c r="S10" s="3">
        <v>2.6666666666666665</v>
      </c>
      <c r="T10" s="4">
        <f>Table39[[#This Row],[RN DON Hours Contract]]/Table39[[#This Row],[RN DON Hours]]</f>
        <v>0.40540540540540537</v>
      </c>
      <c r="U10" s="3">
        <f>SUM(Table39[[#This Row],[LPN Hours]], Table39[[#This Row],[LPN Admin Hours]])</f>
        <v>110.38566666666667</v>
      </c>
      <c r="V10" s="3">
        <f>Table39[[#This Row],[LPN Hours Contract]]+Table39[[#This Row],[LPN Admin Hours Contract]]</f>
        <v>0</v>
      </c>
      <c r="W10" s="4">
        <f t="shared" si="1"/>
        <v>0</v>
      </c>
      <c r="X10" s="3">
        <v>89.835888888888888</v>
      </c>
      <c r="Y10" s="3">
        <v>0</v>
      </c>
      <c r="Z10" s="4">
        <f>Table39[[#This Row],[LPN Hours Contract]]/Table39[[#This Row],[LPN Hours]]</f>
        <v>0</v>
      </c>
      <c r="AA10" s="3">
        <v>20.549777777777781</v>
      </c>
      <c r="AB10" s="3">
        <v>0</v>
      </c>
      <c r="AC10" s="4">
        <v>0</v>
      </c>
      <c r="AD10" s="3">
        <f>SUM(Table39[[#This Row],[CNA Hours]], Table39[[#This Row],[NA in Training Hours]], Table39[[#This Row],[Med Aide/Tech Hours]])</f>
        <v>248.37822222222223</v>
      </c>
      <c r="AE10" s="3">
        <f>SUM(Table39[[#This Row],[CNA Hours Contract]], Table39[[#This Row],[NA in Training Hours Contract]], Table39[[#This Row],[Med Aide/Tech Hours Contract]])</f>
        <v>0</v>
      </c>
      <c r="AF10" s="4">
        <f>Table39[[#This Row],[CNA/NA/Med Aide Contract Hours]]/Table39[[#This Row],[Total CNA, NA in Training, Med Aide/Tech Hours]]</f>
        <v>0</v>
      </c>
      <c r="AG10" s="3">
        <v>217.9998888888889</v>
      </c>
      <c r="AH10" s="3">
        <v>0</v>
      </c>
      <c r="AI10" s="4">
        <f>Table39[[#This Row],[CNA Hours Contract]]/Table39[[#This Row],[CNA Hours]]</f>
        <v>0</v>
      </c>
      <c r="AJ10" s="3">
        <v>30.37833333333333</v>
      </c>
      <c r="AK10" s="3">
        <v>0</v>
      </c>
      <c r="AL10" s="4">
        <v>0</v>
      </c>
      <c r="AM10" s="3">
        <v>0</v>
      </c>
      <c r="AN10" s="3">
        <v>0</v>
      </c>
      <c r="AO10" s="4">
        <v>0</v>
      </c>
      <c r="AP10" s="1" t="s">
        <v>8</v>
      </c>
      <c r="AQ10" s="1">
        <v>4</v>
      </c>
    </row>
    <row r="11" spans="1:43" x14ac:dyDescent="0.2">
      <c r="A11" s="1" t="s">
        <v>221</v>
      </c>
      <c r="B11" s="1" t="s">
        <v>231</v>
      </c>
      <c r="C11" s="1" t="s">
        <v>451</v>
      </c>
      <c r="D11" s="1" t="s">
        <v>576</v>
      </c>
      <c r="E11" s="3">
        <v>57.866666666666667</v>
      </c>
      <c r="F11" s="3">
        <f t="shared" si="2"/>
        <v>228.35977777777779</v>
      </c>
      <c r="G11" s="3">
        <f>SUM(Table39[[#This Row],[RN Hours Contract (W/ Admin, DON)]], Table39[[#This Row],[LPN Contract Hours (w/ Admin)]], Table39[[#This Row],[CNA/NA/Med Aide Contract Hours]])</f>
        <v>19.698222222222228</v>
      </c>
      <c r="H11" s="4">
        <f>Table39[[#This Row],[Total Contract Hours]]/Table39[[#This Row],[Total Hours Nurse Staffing]]</f>
        <v>8.6259596212214851E-2</v>
      </c>
      <c r="I11" s="3">
        <f>SUM(Table39[[#This Row],[RN Hours]], Table39[[#This Row],[RN Admin Hours]], Table39[[#This Row],[RN DON Hours]])</f>
        <v>56.999111111111112</v>
      </c>
      <c r="J11" s="3">
        <f t="shared" si="0"/>
        <v>0</v>
      </c>
      <c r="K11" s="4">
        <f>Table39[[#This Row],[RN Hours Contract (W/ Admin, DON)]]/Table39[[#This Row],[RN Hours (w/ Admin, DON)]]</f>
        <v>0</v>
      </c>
      <c r="L11" s="3">
        <v>38.782222222222224</v>
      </c>
      <c r="M11" s="3">
        <v>0</v>
      </c>
      <c r="N11" s="4">
        <f>Table39[[#This Row],[RN Hours Contract]]/Table39[[#This Row],[RN Hours]]</f>
        <v>0</v>
      </c>
      <c r="O11" s="3">
        <v>14.128</v>
      </c>
      <c r="P11" s="3">
        <v>0</v>
      </c>
      <c r="Q11" s="4">
        <f>Table39[[#This Row],[RN Admin Hours Contract]]/Table39[[#This Row],[RN Admin Hours]]</f>
        <v>0</v>
      </c>
      <c r="R11" s="3">
        <v>4.0888888888888886</v>
      </c>
      <c r="S11" s="3">
        <v>0</v>
      </c>
      <c r="T11" s="4">
        <f>Table39[[#This Row],[RN DON Hours Contract]]/Table39[[#This Row],[RN DON Hours]]</f>
        <v>0</v>
      </c>
      <c r="U11" s="3">
        <f>SUM(Table39[[#This Row],[LPN Hours]], Table39[[#This Row],[LPN Admin Hours]])</f>
        <v>57.215222222222224</v>
      </c>
      <c r="V11" s="3">
        <f>Table39[[#This Row],[LPN Hours Contract]]+Table39[[#This Row],[LPN Admin Hours Contract]]</f>
        <v>4.7663333333333346</v>
      </c>
      <c r="W11" s="4">
        <f t="shared" si="1"/>
        <v>8.3305336380955358E-2</v>
      </c>
      <c r="X11" s="3">
        <v>57.215222222222224</v>
      </c>
      <c r="Y11" s="3">
        <v>4.7663333333333346</v>
      </c>
      <c r="Z11" s="4">
        <f>Table39[[#This Row],[LPN Hours Contract]]/Table39[[#This Row],[LPN Hours]]</f>
        <v>8.3305336380955358E-2</v>
      </c>
      <c r="AA11" s="3">
        <v>0</v>
      </c>
      <c r="AB11" s="3">
        <v>0</v>
      </c>
      <c r="AC11" s="4">
        <v>0</v>
      </c>
      <c r="AD11" s="3">
        <f>SUM(Table39[[#This Row],[CNA Hours]], Table39[[#This Row],[NA in Training Hours]], Table39[[#This Row],[Med Aide/Tech Hours]])</f>
        <v>114.14544444444445</v>
      </c>
      <c r="AE11" s="3">
        <f>SUM(Table39[[#This Row],[CNA Hours Contract]], Table39[[#This Row],[NA in Training Hours Contract]], Table39[[#This Row],[Med Aide/Tech Hours Contract]])</f>
        <v>14.931888888888892</v>
      </c>
      <c r="AF11" s="4">
        <f>Table39[[#This Row],[CNA/NA/Med Aide Contract Hours]]/Table39[[#This Row],[Total CNA, NA in Training, Med Aide/Tech Hours]]</f>
        <v>0.13081458451157346</v>
      </c>
      <c r="AG11" s="3">
        <v>114.14544444444445</v>
      </c>
      <c r="AH11" s="3">
        <v>14.931888888888892</v>
      </c>
      <c r="AI11" s="4">
        <f>Table39[[#This Row],[CNA Hours Contract]]/Table39[[#This Row],[CNA Hours]]</f>
        <v>0.13081458451157346</v>
      </c>
      <c r="AJ11" s="3">
        <v>0</v>
      </c>
      <c r="AK11" s="3">
        <v>0</v>
      </c>
      <c r="AL11" s="4">
        <v>0</v>
      </c>
      <c r="AM11" s="3">
        <v>0</v>
      </c>
      <c r="AN11" s="3">
        <v>0</v>
      </c>
      <c r="AO11" s="4">
        <v>0</v>
      </c>
      <c r="AP11" s="1" t="s">
        <v>9</v>
      </c>
      <c r="AQ11" s="1">
        <v>4</v>
      </c>
    </row>
    <row r="12" spans="1:43" x14ac:dyDescent="0.2">
      <c r="A12" s="1" t="s">
        <v>221</v>
      </c>
      <c r="B12" s="1" t="s">
        <v>232</v>
      </c>
      <c r="C12" s="1" t="s">
        <v>452</v>
      </c>
      <c r="D12" s="1" t="s">
        <v>577</v>
      </c>
      <c r="E12" s="3">
        <v>143.46666666666667</v>
      </c>
      <c r="F12" s="3">
        <f t="shared" si="2"/>
        <v>551.82500000000005</v>
      </c>
      <c r="G12" s="3">
        <f>SUM(Table39[[#This Row],[RN Hours Contract (W/ Admin, DON)]], Table39[[#This Row],[LPN Contract Hours (w/ Admin)]], Table39[[#This Row],[CNA/NA/Med Aide Contract Hours]])</f>
        <v>0</v>
      </c>
      <c r="H12" s="4">
        <f>Table39[[#This Row],[Total Contract Hours]]/Table39[[#This Row],[Total Hours Nurse Staffing]]</f>
        <v>0</v>
      </c>
      <c r="I12" s="3">
        <f>SUM(Table39[[#This Row],[RN Hours]], Table39[[#This Row],[RN Admin Hours]], Table39[[#This Row],[RN DON Hours]])</f>
        <v>107.18888888888888</v>
      </c>
      <c r="J12" s="3">
        <f t="shared" si="0"/>
        <v>0</v>
      </c>
      <c r="K12" s="4">
        <f>Table39[[#This Row],[RN Hours Contract (W/ Admin, DON)]]/Table39[[#This Row],[RN Hours (w/ Admin, DON)]]</f>
        <v>0</v>
      </c>
      <c r="L12" s="3">
        <v>71.455555555555549</v>
      </c>
      <c r="M12" s="3">
        <v>0</v>
      </c>
      <c r="N12" s="4">
        <f>Table39[[#This Row],[RN Hours Contract]]/Table39[[#This Row],[RN Hours]]</f>
        <v>0</v>
      </c>
      <c r="O12" s="3">
        <v>30.4</v>
      </c>
      <c r="P12" s="3">
        <v>0</v>
      </c>
      <c r="Q12" s="4">
        <f>Table39[[#This Row],[RN Admin Hours Contract]]/Table39[[#This Row],[RN Admin Hours]]</f>
        <v>0</v>
      </c>
      <c r="R12" s="3">
        <v>5.333333333333333</v>
      </c>
      <c r="S12" s="3">
        <v>0</v>
      </c>
      <c r="T12" s="4">
        <f>Table39[[#This Row],[RN DON Hours Contract]]/Table39[[#This Row],[RN DON Hours]]</f>
        <v>0</v>
      </c>
      <c r="U12" s="3">
        <f>SUM(Table39[[#This Row],[LPN Hours]], Table39[[#This Row],[LPN Admin Hours]])</f>
        <v>183.21666666666667</v>
      </c>
      <c r="V12" s="3">
        <f>Table39[[#This Row],[LPN Hours Contract]]+Table39[[#This Row],[LPN Admin Hours Contract]]</f>
        <v>0</v>
      </c>
      <c r="W12" s="4">
        <f t="shared" si="1"/>
        <v>0</v>
      </c>
      <c r="X12" s="3">
        <v>183.21666666666667</v>
      </c>
      <c r="Y12" s="3">
        <v>0</v>
      </c>
      <c r="Z12" s="4">
        <f>Table39[[#This Row],[LPN Hours Contract]]/Table39[[#This Row],[LPN Hours]]</f>
        <v>0</v>
      </c>
      <c r="AA12" s="3">
        <v>0</v>
      </c>
      <c r="AB12" s="3">
        <v>0</v>
      </c>
      <c r="AC12" s="4">
        <v>0</v>
      </c>
      <c r="AD12" s="3">
        <f>SUM(Table39[[#This Row],[CNA Hours]], Table39[[#This Row],[NA in Training Hours]], Table39[[#This Row],[Med Aide/Tech Hours]])</f>
        <v>261.41944444444442</v>
      </c>
      <c r="AE12" s="3">
        <f>SUM(Table39[[#This Row],[CNA Hours Contract]], Table39[[#This Row],[NA in Training Hours Contract]], Table39[[#This Row],[Med Aide/Tech Hours Contract]])</f>
        <v>0</v>
      </c>
      <c r="AF12" s="4">
        <f>Table39[[#This Row],[CNA/NA/Med Aide Contract Hours]]/Table39[[#This Row],[Total CNA, NA in Training, Med Aide/Tech Hours]]</f>
        <v>0</v>
      </c>
      <c r="AG12" s="3">
        <v>261.41944444444442</v>
      </c>
      <c r="AH12" s="3">
        <v>0</v>
      </c>
      <c r="AI12" s="4">
        <f>Table39[[#This Row],[CNA Hours Contract]]/Table39[[#This Row],[CNA Hours]]</f>
        <v>0</v>
      </c>
      <c r="AJ12" s="3">
        <v>0</v>
      </c>
      <c r="AK12" s="3">
        <v>0</v>
      </c>
      <c r="AL12" s="4">
        <v>0</v>
      </c>
      <c r="AM12" s="3">
        <v>0</v>
      </c>
      <c r="AN12" s="3">
        <v>0</v>
      </c>
      <c r="AO12" s="4">
        <v>0</v>
      </c>
      <c r="AP12" s="1" t="s">
        <v>10</v>
      </c>
      <c r="AQ12" s="1">
        <v>4</v>
      </c>
    </row>
    <row r="13" spans="1:43" x14ac:dyDescent="0.2">
      <c r="A13" s="1" t="s">
        <v>221</v>
      </c>
      <c r="B13" s="1" t="s">
        <v>233</v>
      </c>
      <c r="C13" s="1" t="s">
        <v>453</v>
      </c>
      <c r="D13" s="1" t="s">
        <v>578</v>
      </c>
      <c r="E13" s="3">
        <v>89.066666666666663</v>
      </c>
      <c r="F13" s="3">
        <f t="shared" si="2"/>
        <v>322.64044444444448</v>
      </c>
      <c r="G13" s="3">
        <f>SUM(Table39[[#This Row],[RN Hours Contract (W/ Admin, DON)]], Table39[[#This Row],[LPN Contract Hours (w/ Admin)]], Table39[[#This Row],[CNA/NA/Med Aide Contract Hours]])</f>
        <v>8.5472222222222225</v>
      </c>
      <c r="H13" s="4">
        <f>Table39[[#This Row],[Total Contract Hours]]/Table39[[#This Row],[Total Hours Nurse Staffing]]</f>
        <v>2.6491477957575064E-2</v>
      </c>
      <c r="I13" s="3">
        <f>SUM(Table39[[#This Row],[RN Hours]], Table39[[#This Row],[RN Admin Hours]], Table39[[#This Row],[RN DON Hours]])</f>
        <v>77.377111111111105</v>
      </c>
      <c r="J13" s="3">
        <f t="shared" si="0"/>
        <v>1.0777777777777777</v>
      </c>
      <c r="K13" s="4">
        <f>Table39[[#This Row],[RN Hours Contract (W/ Admin, DON)]]/Table39[[#This Row],[RN Hours (w/ Admin, DON)]]</f>
        <v>1.3928896572917055E-2</v>
      </c>
      <c r="L13" s="3">
        <v>52.551444444444442</v>
      </c>
      <c r="M13" s="3">
        <v>0</v>
      </c>
      <c r="N13" s="4">
        <f>Table39[[#This Row],[RN Hours Contract]]/Table39[[#This Row],[RN Hours]]</f>
        <v>0</v>
      </c>
      <c r="O13" s="3">
        <v>19.225666666666669</v>
      </c>
      <c r="P13" s="3">
        <v>1.0777777777777777</v>
      </c>
      <c r="Q13" s="4">
        <f>Table39[[#This Row],[RN Admin Hours Contract]]/Table39[[#This Row],[RN Admin Hours]]</f>
        <v>5.6059318850379403E-2</v>
      </c>
      <c r="R13" s="3">
        <v>5.6</v>
      </c>
      <c r="S13" s="3">
        <v>0</v>
      </c>
      <c r="T13" s="4">
        <f>Table39[[#This Row],[RN DON Hours Contract]]/Table39[[#This Row],[RN DON Hours]]</f>
        <v>0</v>
      </c>
      <c r="U13" s="3">
        <f>SUM(Table39[[#This Row],[LPN Hours]], Table39[[#This Row],[LPN Admin Hours]])</f>
        <v>69.050222222222217</v>
      </c>
      <c r="V13" s="3">
        <f>Table39[[#This Row],[LPN Hours Contract]]+Table39[[#This Row],[LPN Admin Hours Contract]]</f>
        <v>1.3888888888888888</v>
      </c>
      <c r="W13" s="4">
        <f t="shared" si="1"/>
        <v>2.0114184200871507E-2</v>
      </c>
      <c r="X13" s="3">
        <v>62.231111111111112</v>
      </c>
      <c r="Y13" s="3">
        <v>1.3888888888888888</v>
      </c>
      <c r="Z13" s="4">
        <f>Table39[[#This Row],[LPN Hours Contract]]/Table39[[#This Row],[LPN Hours]]</f>
        <v>2.2318240251392656E-2</v>
      </c>
      <c r="AA13" s="3">
        <v>6.81911111111111</v>
      </c>
      <c r="AB13" s="3">
        <v>0</v>
      </c>
      <c r="AC13" s="4">
        <v>0</v>
      </c>
      <c r="AD13" s="3">
        <f>SUM(Table39[[#This Row],[CNA Hours]], Table39[[#This Row],[NA in Training Hours]], Table39[[#This Row],[Med Aide/Tech Hours]])</f>
        <v>176.21311111111115</v>
      </c>
      <c r="AE13" s="3">
        <f>SUM(Table39[[#This Row],[CNA Hours Contract]], Table39[[#This Row],[NA in Training Hours Contract]], Table39[[#This Row],[Med Aide/Tech Hours Contract]])</f>
        <v>6.0805555555555557</v>
      </c>
      <c r="AF13" s="4">
        <f>Table39[[#This Row],[CNA/NA/Med Aide Contract Hours]]/Table39[[#This Row],[Total CNA, NA in Training, Med Aide/Tech Hours]]</f>
        <v>3.4506828221887886E-2</v>
      </c>
      <c r="AG13" s="3">
        <v>169.67822222222225</v>
      </c>
      <c r="AH13" s="3">
        <v>6.0805555555555557</v>
      </c>
      <c r="AI13" s="4">
        <f>Table39[[#This Row],[CNA Hours Contract]]/Table39[[#This Row],[CNA Hours]]</f>
        <v>3.5835804241230458E-2</v>
      </c>
      <c r="AJ13" s="3">
        <v>6.5348888888888883</v>
      </c>
      <c r="AK13" s="3">
        <v>0</v>
      </c>
      <c r="AL13" s="4">
        <v>0</v>
      </c>
      <c r="AM13" s="3">
        <v>0</v>
      </c>
      <c r="AN13" s="3">
        <v>0</v>
      </c>
      <c r="AO13" s="4">
        <v>0</v>
      </c>
      <c r="AP13" s="1" t="s">
        <v>11</v>
      </c>
      <c r="AQ13" s="1">
        <v>4</v>
      </c>
    </row>
    <row r="14" spans="1:43" x14ac:dyDescent="0.2">
      <c r="A14" s="1" t="s">
        <v>221</v>
      </c>
      <c r="B14" s="1" t="s">
        <v>234</v>
      </c>
      <c r="C14" s="1" t="s">
        <v>454</v>
      </c>
      <c r="D14" s="1" t="s">
        <v>579</v>
      </c>
      <c r="E14" s="3">
        <v>66.277777777777771</v>
      </c>
      <c r="F14" s="3">
        <f t="shared" si="2"/>
        <v>283.48688888888887</v>
      </c>
      <c r="G14" s="3">
        <f>SUM(Table39[[#This Row],[RN Hours Contract (W/ Admin, DON)]], Table39[[#This Row],[LPN Contract Hours (w/ Admin)]], Table39[[#This Row],[CNA/NA/Med Aide Contract Hours]])</f>
        <v>0</v>
      </c>
      <c r="H14" s="4">
        <f>Table39[[#This Row],[Total Contract Hours]]/Table39[[#This Row],[Total Hours Nurse Staffing]]</f>
        <v>0</v>
      </c>
      <c r="I14" s="3">
        <f>SUM(Table39[[#This Row],[RN Hours]], Table39[[#This Row],[RN Admin Hours]], Table39[[#This Row],[RN DON Hours]])</f>
        <v>66.126777777777775</v>
      </c>
      <c r="J14" s="3">
        <f t="shared" si="0"/>
        <v>0</v>
      </c>
      <c r="K14" s="4">
        <f>Table39[[#This Row],[RN Hours Contract (W/ Admin, DON)]]/Table39[[#This Row],[RN Hours (w/ Admin, DON)]]</f>
        <v>0</v>
      </c>
      <c r="L14" s="3">
        <v>45.004555555555555</v>
      </c>
      <c r="M14" s="3">
        <v>0</v>
      </c>
      <c r="N14" s="4">
        <f>Table39[[#This Row],[RN Hours Contract]]/Table39[[#This Row],[RN Hours]]</f>
        <v>0</v>
      </c>
      <c r="O14" s="3">
        <v>15.7</v>
      </c>
      <c r="P14" s="3">
        <v>0</v>
      </c>
      <c r="Q14" s="4">
        <f>Table39[[#This Row],[RN Admin Hours Contract]]/Table39[[#This Row],[RN Admin Hours]]</f>
        <v>0</v>
      </c>
      <c r="R14" s="3">
        <v>5.4222222222222225</v>
      </c>
      <c r="S14" s="3">
        <v>0</v>
      </c>
      <c r="T14" s="4">
        <f>Table39[[#This Row],[RN DON Hours Contract]]/Table39[[#This Row],[RN DON Hours]]</f>
        <v>0</v>
      </c>
      <c r="U14" s="3">
        <f>SUM(Table39[[#This Row],[LPN Hours]], Table39[[#This Row],[LPN Admin Hours]])</f>
        <v>40.855555555555554</v>
      </c>
      <c r="V14" s="3">
        <f>Table39[[#This Row],[LPN Hours Contract]]+Table39[[#This Row],[LPN Admin Hours Contract]]</f>
        <v>0</v>
      </c>
      <c r="W14" s="4">
        <f t="shared" si="1"/>
        <v>0</v>
      </c>
      <c r="X14" s="3">
        <v>35.277444444444441</v>
      </c>
      <c r="Y14" s="3">
        <v>0</v>
      </c>
      <c r="Z14" s="4">
        <f>Table39[[#This Row],[LPN Hours Contract]]/Table39[[#This Row],[LPN Hours]]</f>
        <v>0</v>
      </c>
      <c r="AA14" s="3">
        <v>5.5781111111111112</v>
      </c>
      <c r="AB14" s="3">
        <v>0</v>
      </c>
      <c r="AC14" s="4">
        <v>0</v>
      </c>
      <c r="AD14" s="3">
        <f>SUM(Table39[[#This Row],[CNA Hours]], Table39[[#This Row],[NA in Training Hours]], Table39[[#This Row],[Med Aide/Tech Hours]])</f>
        <v>176.50455555555556</v>
      </c>
      <c r="AE14" s="3">
        <f>SUM(Table39[[#This Row],[CNA Hours Contract]], Table39[[#This Row],[NA in Training Hours Contract]], Table39[[#This Row],[Med Aide/Tech Hours Contract]])</f>
        <v>0</v>
      </c>
      <c r="AF14" s="4">
        <f>Table39[[#This Row],[CNA/NA/Med Aide Contract Hours]]/Table39[[#This Row],[Total CNA, NA in Training, Med Aide/Tech Hours]]</f>
        <v>0</v>
      </c>
      <c r="AG14" s="3">
        <v>166.70500000000001</v>
      </c>
      <c r="AH14" s="3">
        <v>0</v>
      </c>
      <c r="AI14" s="4">
        <f>Table39[[#This Row],[CNA Hours Contract]]/Table39[[#This Row],[CNA Hours]]</f>
        <v>0</v>
      </c>
      <c r="AJ14" s="3">
        <v>9.7995555555555534</v>
      </c>
      <c r="AK14" s="3">
        <v>0</v>
      </c>
      <c r="AL14" s="4">
        <v>0</v>
      </c>
      <c r="AM14" s="3">
        <v>0</v>
      </c>
      <c r="AN14" s="3">
        <v>0</v>
      </c>
      <c r="AO14" s="4">
        <v>0</v>
      </c>
      <c r="AP14" s="1" t="s">
        <v>12</v>
      </c>
      <c r="AQ14" s="1">
        <v>4</v>
      </c>
    </row>
    <row r="15" spans="1:43" x14ac:dyDescent="0.2">
      <c r="A15" s="1" t="s">
        <v>221</v>
      </c>
      <c r="B15" s="1" t="s">
        <v>235</v>
      </c>
      <c r="C15" s="1" t="s">
        <v>455</v>
      </c>
      <c r="D15" s="1" t="s">
        <v>580</v>
      </c>
      <c r="E15" s="3">
        <v>106.26666666666667</v>
      </c>
      <c r="F15" s="3">
        <f t="shared" si="2"/>
        <v>459.43799999999999</v>
      </c>
      <c r="G15" s="3">
        <f>SUM(Table39[[#This Row],[RN Hours Contract (W/ Admin, DON)]], Table39[[#This Row],[LPN Contract Hours (w/ Admin)]], Table39[[#This Row],[CNA/NA/Med Aide Contract Hours]])</f>
        <v>32.141666666666666</v>
      </c>
      <c r="H15" s="4">
        <f>Table39[[#This Row],[Total Contract Hours]]/Table39[[#This Row],[Total Hours Nurse Staffing]]</f>
        <v>6.9958659637789355E-2</v>
      </c>
      <c r="I15" s="3">
        <f>SUM(Table39[[#This Row],[RN Hours]], Table39[[#This Row],[RN Admin Hours]], Table39[[#This Row],[RN DON Hours]])</f>
        <v>57.516666666666666</v>
      </c>
      <c r="J15" s="3">
        <f t="shared" si="0"/>
        <v>0</v>
      </c>
      <c r="K15" s="4">
        <f>Table39[[#This Row],[RN Hours Contract (W/ Admin, DON)]]/Table39[[#This Row],[RN Hours (w/ Admin, DON)]]</f>
        <v>0</v>
      </c>
      <c r="L15" s="3">
        <v>26.861111111111111</v>
      </c>
      <c r="M15" s="3">
        <v>0</v>
      </c>
      <c r="N15" s="4">
        <f>Table39[[#This Row],[RN Hours Contract]]/Table39[[#This Row],[RN Hours]]</f>
        <v>0</v>
      </c>
      <c r="O15" s="3">
        <v>24.491666666666667</v>
      </c>
      <c r="P15" s="3">
        <v>0</v>
      </c>
      <c r="Q15" s="4">
        <f>Table39[[#This Row],[RN Admin Hours Contract]]/Table39[[#This Row],[RN Admin Hours]]</f>
        <v>0</v>
      </c>
      <c r="R15" s="3">
        <v>6.1638888888888888</v>
      </c>
      <c r="S15" s="3">
        <v>0</v>
      </c>
      <c r="T15" s="4">
        <f>Table39[[#This Row],[RN DON Hours Contract]]/Table39[[#This Row],[RN DON Hours]]</f>
        <v>0</v>
      </c>
      <c r="U15" s="3">
        <f>SUM(Table39[[#This Row],[LPN Hours]], Table39[[#This Row],[LPN Admin Hours]])</f>
        <v>105.18522222222222</v>
      </c>
      <c r="V15" s="3">
        <f>Table39[[#This Row],[LPN Hours Contract]]+Table39[[#This Row],[LPN Admin Hours Contract]]</f>
        <v>28.455555555555556</v>
      </c>
      <c r="W15" s="4">
        <f t="shared" si="1"/>
        <v>0.27052807375772053</v>
      </c>
      <c r="X15" s="3">
        <v>104.88800000000001</v>
      </c>
      <c r="Y15" s="3">
        <v>28.455555555555556</v>
      </c>
      <c r="Z15" s="4">
        <f>Table39[[#This Row],[LPN Hours Contract]]/Table39[[#This Row],[LPN Hours]]</f>
        <v>0.27129467198874563</v>
      </c>
      <c r="AA15" s="3">
        <v>0.29722222222222222</v>
      </c>
      <c r="AB15" s="3">
        <v>0</v>
      </c>
      <c r="AC15" s="4">
        <v>0</v>
      </c>
      <c r="AD15" s="3">
        <f>SUM(Table39[[#This Row],[CNA Hours]], Table39[[#This Row],[NA in Training Hours]], Table39[[#This Row],[Med Aide/Tech Hours]])</f>
        <v>296.73611111111109</v>
      </c>
      <c r="AE15" s="3">
        <f>SUM(Table39[[#This Row],[CNA Hours Contract]], Table39[[#This Row],[NA in Training Hours Contract]], Table39[[#This Row],[Med Aide/Tech Hours Contract]])</f>
        <v>3.6861111111111109</v>
      </c>
      <c r="AF15" s="4">
        <f>Table39[[#This Row],[CNA/NA/Med Aide Contract Hours]]/Table39[[#This Row],[Total CNA, NA in Training, Med Aide/Tech Hours]]</f>
        <v>1.2422185817926515E-2</v>
      </c>
      <c r="AG15" s="3">
        <v>261.02499999999998</v>
      </c>
      <c r="AH15" s="3">
        <v>3.6861111111111109</v>
      </c>
      <c r="AI15" s="4">
        <f>Table39[[#This Row],[CNA Hours Contract]]/Table39[[#This Row],[CNA Hours]]</f>
        <v>1.412167842586385E-2</v>
      </c>
      <c r="AJ15" s="3">
        <v>35.711111111111109</v>
      </c>
      <c r="AK15" s="3">
        <v>0</v>
      </c>
      <c r="AL15" s="4">
        <v>0</v>
      </c>
      <c r="AM15" s="3">
        <v>0</v>
      </c>
      <c r="AN15" s="3">
        <v>0</v>
      </c>
      <c r="AO15" s="4">
        <v>0</v>
      </c>
      <c r="AP15" s="1" t="s">
        <v>13</v>
      </c>
      <c r="AQ15" s="1">
        <v>4</v>
      </c>
    </row>
    <row r="16" spans="1:43" x14ac:dyDescent="0.2">
      <c r="A16" s="1" t="s">
        <v>221</v>
      </c>
      <c r="B16" s="1" t="s">
        <v>236</v>
      </c>
      <c r="C16" s="1" t="s">
        <v>456</v>
      </c>
      <c r="D16" s="1" t="s">
        <v>581</v>
      </c>
      <c r="E16" s="3">
        <v>52.444444444444443</v>
      </c>
      <c r="F16" s="3">
        <f>SUM(I16,U16,AD16)</f>
        <v>163.24166666666667</v>
      </c>
      <c r="G16" s="3">
        <f>SUM(Table39[[#This Row],[RN Hours Contract (W/ Admin, DON)]], Table39[[#This Row],[LPN Contract Hours (w/ Admin)]], Table39[[#This Row],[CNA/NA/Med Aide Contract Hours]])</f>
        <v>0</v>
      </c>
      <c r="H16" s="4">
        <f>Table39[[#This Row],[Total Contract Hours]]/Table39[[#This Row],[Total Hours Nurse Staffing]]</f>
        <v>0</v>
      </c>
      <c r="I16" s="3">
        <f>SUM(Table39[[#This Row],[RN Hours]], Table39[[#This Row],[RN Admin Hours]], Table39[[#This Row],[RN DON Hours]])</f>
        <v>30.00277777777778</v>
      </c>
      <c r="J16" s="3">
        <f t="shared" si="0"/>
        <v>0</v>
      </c>
      <c r="K16" s="4">
        <f>Table39[[#This Row],[RN Hours Contract (W/ Admin, DON)]]/Table39[[#This Row],[RN Hours (w/ Admin, DON)]]</f>
        <v>0</v>
      </c>
      <c r="L16" s="3">
        <v>24.402777777777779</v>
      </c>
      <c r="M16" s="3">
        <v>0</v>
      </c>
      <c r="N16" s="4">
        <f>Table39[[#This Row],[RN Hours Contract]]/Table39[[#This Row],[RN Hours]]</f>
        <v>0</v>
      </c>
      <c r="O16" s="3">
        <v>0</v>
      </c>
      <c r="P16" s="3">
        <v>0</v>
      </c>
      <c r="Q16" s="4">
        <v>0</v>
      </c>
      <c r="R16" s="3">
        <v>5.6</v>
      </c>
      <c r="S16" s="3">
        <v>0</v>
      </c>
      <c r="T16" s="4">
        <f>Table39[[#This Row],[RN DON Hours Contract]]/Table39[[#This Row],[RN DON Hours]]</f>
        <v>0</v>
      </c>
      <c r="U16" s="3">
        <f>SUM(Table39[[#This Row],[LPN Hours]], Table39[[#This Row],[LPN Admin Hours]])</f>
        <v>34.588888888888889</v>
      </c>
      <c r="V16" s="3">
        <f>Table39[[#This Row],[LPN Hours Contract]]+Table39[[#This Row],[LPN Admin Hours Contract]]</f>
        <v>0</v>
      </c>
      <c r="W16" s="4">
        <f t="shared" si="1"/>
        <v>0</v>
      </c>
      <c r="X16" s="3">
        <v>34.588888888888889</v>
      </c>
      <c r="Y16" s="3">
        <v>0</v>
      </c>
      <c r="Z16" s="4">
        <f>Table39[[#This Row],[LPN Hours Contract]]/Table39[[#This Row],[LPN Hours]]</f>
        <v>0</v>
      </c>
      <c r="AA16" s="3">
        <v>0</v>
      </c>
      <c r="AB16" s="3">
        <v>0</v>
      </c>
      <c r="AC16" s="4">
        <v>0</v>
      </c>
      <c r="AD16" s="3">
        <f>SUM(Table39[[#This Row],[CNA Hours]], Table39[[#This Row],[NA in Training Hours]], Table39[[#This Row],[Med Aide/Tech Hours]])</f>
        <v>98.65</v>
      </c>
      <c r="AE16" s="3">
        <f>SUM(Table39[[#This Row],[CNA Hours Contract]], Table39[[#This Row],[NA in Training Hours Contract]], Table39[[#This Row],[Med Aide/Tech Hours Contract]])</f>
        <v>0</v>
      </c>
      <c r="AF16" s="4">
        <f>Table39[[#This Row],[CNA/NA/Med Aide Contract Hours]]/Table39[[#This Row],[Total CNA, NA in Training, Med Aide/Tech Hours]]</f>
        <v>0</v>
      </c>
      <c r="AG16" s="3">
        <v>98.65</v>
      </c>
      <c r="AH16" s="3">
        <v>0</v>
      </c>
      <c r="AI16" s="4">
        <f>Table39[[#This Row],[CNA Hours Contract]]/Table39[[#This Row],[CNA Hours]]</f>
        <v>0</v>
      </c>
      <c r="AJ16" s="3">
        <v>0</v>
      </c>
      <c r="AK16" s="3">
        <v>0</v>
      </c>
      <c r="AL16" s="4">
        <v>0</v>
      </c>
      <c r="AM16" s="3">
        <v>0</v>
      </c>
      <c r="AN16" s="3">
        <v>0</v>
      </c>
      <c r="AO16" s="4">
        <v>0</v>
      </c>
      <c r="AP16" s="1" t="s">
        <v>14</v>
      </c>
      <c r="AQ16" s="1">
        <v>4</v>
      </c>
    </row>
    <row r="17" spans="1:43" x14ac:dyDescent="0.2">
      <c r="A17" s="1" t="s">
        <v>221</v>
      </c>
      <c r="B17" s="1" t="s">
        <v>237</v>
      </c>
      <c r="C17" s="1" t="s">
        <v>456</v>
      </c>
      <c r="D17" s="1" t="s">
        <v>581</v>
      </c>
      <c r="E17" s="3">
        <v>75.766666666666666</v>
      </c>
      <c r="F17" s="3">
        <f t="shared" ref="F17:F49" si="3">SUM(I17,U17,AD17)</f>
        <v>236.78077777777779</v>
      </c>
      <c r="G17" s="3">
        <f>SUM(Table39[[#This Row],[RN Hours Contract (W/ Admin, DON)]], Table39[[#This Row],[LPN Contract Hours (w/ Admin)]], Table39[[#This Row],[CNA/NA/Med Aide Contract Hours]])</f>
        <v>0.24444444444444444</v>
      </c>
      <c r="H17" s="4">
        <f>Table39[[#This Row],[Total Contract Hours]]/Table39[[#This Row],[Total Hours Nurse Staffing]]</f>
        <v>1.0323660845216883E-3</v>
      </c>
      <c r="I17" s="3">
        <f>SUM(Table39[[#This Row],[RN Hours]], Table39[[#This Row],[RN Admin Hours]], Table39[[#This Row],[RN DON Hours]])</f>
        <v>37.411333333333339</v>
      </c>
      <c r="J17" s="3">
        <f t="shared" si="0"/>
        <v>0.24444444444444444</v>
      </c>
      <c r="K17" s="4">
        <f>Table39[[#This Row],[RN Hours Contract (W/ Admin, DON)]]/Table39[[#This Row],[RN Hours (w/ Admin, DON)]]</f>
        <v>6.5339677221994512E-3</v>
      </c>
      <c r="L17" s="3">
        <v>25.396999999999998</v>
      </c>
      <c r="M17" s="3">
        <v>0</v>
      </c>
      <c r="N17" s="4">
        <f>Table39[[#This Row],[RN Hours Contract]]/Table39[[#This Row],[RN Hours]]</f>
        <v>0</v>
      </c>
      <c r="O17" s="3">
        <v>6.414333333333337</v>
      </c>
      <c r="P17" s="3">
        <v>0.24444444444444444</v>
      </c>
      <c r="Q17" s="4">
        <f>Table39[[#This Row],[RN Admin Hours Contract]]/Table39[[#This Row],[RN Admin Hours]]</f>
        <v>3.8109095948310183E-2</v>
      </c>
      <c r="R17" s="3">
        <v>5.6</v>
      </c>
      <c r="S17" s="3">
        <v>0</v>
      </c>
      <c r="T17" s="4">
        <f>Table39[[#This Row],[RN DON Hours Contract]]/Table39[[#This Row],[RN DON Hours]]</f>
        <v>0</v>
      </c>
      <c r="U17" s="3">
        <f>SUM(Table39[[#This Row],[LPN Hours]], Table39[[#This Row],[LPN Admin Hours]])</f>
        <v>62.561888888888888</v>
      </c>
      <c r="V17" s="3">
        <f>Table39[[#This Row],[LPN Hours Contract]]+Table39[[#This Row],[LPN Admin Hours Contract]]</f>
        <v>0</v>
      </c>
      <c r="W17" s="4">
        <f t="shared" si="1"/>
        <v>0</v>
      </c>
      <c r="X17" s="3">
        <v>56.961888888888886</v>
      </c>
      <c r="Y17" s="3">
        <v>0</v>
      </c>
      <c r="Z17" s="4">
        <f>Table39[[#This Row],[LPN Hours Contract]]/Table39[[#This Row],[LPN Hours]]</f>
        <v>0</v>
      </c>
      <c r="AA17" s="3">
        <v>5.6</v>
      </c>
      <c r="AB17" s="3">
        <v>0</v>
      </c>
      <c r="AC17" s="4">
        <v>0</v>
      </c>
      <c r="AD17" s="3">
        <f>SUM(Table39[[#This Row],[CNA Hours]], Table39[[#This Row],[NA in Training Hours]], Table39[[#This Row],[Med Aide/Tech Hours]])</f>
        <v>136.80755555555555</v>
      </c>
      <c r="AE17" s="3">
        <f>SUM(Table39[[#This Row],[CNA Hours Contract]], Table39[[#This Row],[NA in Training Hours Contract]], Table39[[#This Row],[Med Aide/Tech Hours Contract]])</f>
        <v>0</v>
      </c>
      <c r="AF17" s="4">
        <f>Table39[[#This Row],[CNA/NA/Med Aide Contract Hours]]/Table39[[#This Row],[Total CNA, NA in Training, Med Aide/Tech Hours]]</f>
        <v>0</v>
      </c>
      <c r="AG17" s="3">
        <v>124.246</v>
      </c>
      <c r="AH17" s="3">
        <v>0</v>
      </c>
      <c r="AI17" s="4">
        <f>Table39[[#This Row],[CNA Hours Contract]]/Table39[[#This Row],[CNA Hours]]</f>
        <v>0</v>
      </c>
      <c r="AJ17" s="3">
        <v>12.561555555555547</v>
      </c>
      <c r="AK17" s="3">
        <v>0</v>
      </c>
      <c r="AL17" s="4">
        <v>0</v>
      </c>
      <c r="AM17" s="3">
        <v>0</v>
      </c>
      <c r="AN17" s="3">
        <v>0</v>
      </c>
      <c r="AO17" s="4">
        <v>0</v>
      </c>
      <c r="AP17" s="1" t="s">
        <v>15</v>
      </c>
      <c r="AQ17" s="1">
        <v>4</v>
      </c>
    </row>
    <row r="18" spans="1:43" x14ac:dyDescent="0.2">
      <c r="A18" s="1" t="s">
        <v>221</v>
      </c>
      <c r="B18" s="1" t="s">
        <v>238</v>
      </c>
      <c r="C18" s="1" t="s">
        <v>457</v>
      </c>
      <c r="D18" s="1" t="s">
        <v>582</v>
      </c>
      <c r="E18" s="3">
        <v>87.611111111111114</v>
      </c>
      <c r="F18" s="3">
        <f t="shared" si="3"/>
        <v>313.60222222222228</v>
      </c>
      <c r="G18" s="3">
        <f>SUM(Table39[[#This Row],[RN Hours Contract (W/ Admin, DON)]], Table39[[#This Row],[LPN Contract Hours (w/ Admin)]], Table39[[#This Row],[CNA/NA/Med Aide Contract Hours]])</f>
        <v>0</v>
      </c>
      <c r="H18" s="4">
        <f>Table39[[#This Row],[Total Contract Hours]]/Table39[[#This Row],[Total Hours Nurse Staffing]]</f>
        <v>0</v>
      </c>
      <c r="I18" s="3">
        <f>SUM(Table39[[#This Row],[RN Hours]], Table39[[#This Row],[RN Admin Hours]], Table39[[#This Row],[RN DON Hours]])</f>
        <v>32.458000000000006</v>
      </c>
      <c r="J18" s="3">
        <f t="shared" si="0"/>
        <v>0</v>
      </c>
      <c r="K18" s="4">
        <f>Table39[[#This Row],[RN Hours Contract (W/ Admin, DON)]]/Table39[[#This Row],[RN Hours (w/ Admin, DON)]]</f>
        <v>0</v>
      </c>
      <c r="L18" s="3">
        <v>11.74688888888889</v>
      </c>
      <c r="M18" s="3">
        <v>0</v>
      </c>
      <c r="N18" s="4">
        <f>Table39[[#This Row],[RN Hours Contract]]/Table39[[#This Row],[RN Hours]]</f>
        <v>0</v>
      </c>
      <c r="O18" s="3">
        <v>15.466666666666667</v>
      </c>
      <c r="P18" s="3">
        <v>0</v>
      </c>
      <c r="Q18" s="4">
        <f>Table39[[#This Row],[RN Admin Hours Contract]]/Table39[[#This Row],[RN Admin Hours]]</f>
        <v>0</v>
      </c>
      <c r="R18" s="3">
        <v>5.2444444444444445</v>
      </c>
      <c r="S18" s="3">
        <v>0</v>
      </c>
      <c r="T18" s="4">
        <f>Table39[[#This Row],[RN DON Hours Contract]]/Table39[[#This Row],[RN DON Hours]]</f>
        <v>0</v>
      </c>
      <c r="U18" s="3">
        <f>SUM(Table39[[#This Row],[LPN Hours]], Table39[[#This Row],[LPN Admin Hours]])</f>
        <v>72.570444444444448</v>
      </c>
      <c r="V18" s="3">
        <f>Table39[[#This Row],[LPN Hours Contract]]+Table39[[#This Row],[LPN Admin Hours Contract]]</f>
        <v>0</v>
      </c>
      <c r="W18" s="4">
        <f t="shared" si="1"/>
        <v>0</v>
      </c>
      <c r="X18" s="3">
        <v>67.379666666666665</v>
      </c>
      <c r="Y18" s="3">
        <v>0</v>
      </c>
      <c r="Z18" s="4">
        <f>Table39[[#This Row],[LPN Hours Contract]]/Table39[[#This Row],[LPN Hours]]</f>
        <v>0</v>
      </c>
      <c r="AA18" s="3">
        <v>5.1907777777777779</v>
      </c>
      <c r="AB18" s="3">
        <v>0</v>
      </c>
      <c r="AC18" s="4">
        <v>0</v>
      </c>
      <c r="AD18" s="3">
        <f>SUM(Table39[[#This Row],[CNA Hours]], Table39[[#This Row],[NA in Training Hours]], Table39[[#This Row],[Med Aide/Tech Hours]])</f>
        <v>208.57377777777779</v>
      </c>
      <c r="AE18" s="3">
        <f>SUM(Table39[[#This Row],[CNA Hours Contract]], Table39[[#This Row],[NA in Training Hours Contract]], Table39[[#This Row],[Med Aide/Tech Hours Contract]])</f>
        <v>0</v>
      </c>
      <c r="AF18" s="4">
        <f>Table39[[#This Row],[CNA/NA/Med Aide Contract Hours]]/Table39[[#This Row],[Total CNA, NA in Training, Med Aide/Tech Hours]]</f>
        <v>0</v>
      </c>
      <c r="AG18" s="3">
        <v>197.76466666666667</v>
      </c>
      <c r="AH18" s="3">
        <v>0</v>
      </c>
      <c r="AI18" s="4">
        <f>Table39[[#This Row],[CNA Hours Contract]]/Table39[[#This Row],[CNA Hours]]</f>
        <v>0</v>
      </c>
      <c r="AJ18" s="3">
        <v>10.809111111111111</v>
      </c>
      <c r="AK18" s="3">
        <v>0</v>
      </c>
      <c r="AL18" s="4">
        <v>0</v>
      </c>
      <c r="AM18" s="3">
        <v>0</v>
      </c>
      <c r="AN18" s="3">
        <v>0</v>
      </c>
      <c r="AO18" s="4">
        <v>0</v>
      </c>
      <c r="AP18" s="1" t="s">
        <v>16</v>
      </c>
      <c r="AQ18" s="1">
        <v>4</v>
      </c>
    </row>
    <row r="19" spans="1:43" x14ac:dyDescent="0.2">
      <c r="A19" s="1" t="s">
        <v>221</v>
      </c>
      <c r="B19" s="1" t="s">
        <v>239</v>
      </c>
      <c r="C19" s="1" t="s">
        <v>458</v>
      </c>
      <c r="D19" s="1" t="s">
        <v>572</v>
      </c>
      <c r="E19" s="3">
        <v>48.755555555555553</v>
      </c>
      <c r="F19" s="3">
        <f t="shared" si="3"/>
        <v>171.01588888888887</v>
      </c>
      <c r="G19" s="3">
        <f>SUM(Table39[[#This Row],[RN Hours Contract (W/ Admin, DON)]], Table39[[#This Row],[LPN Contract Hours (w/ Admin)]], Table39[[#This Row],[CNA/NA/Med Aide Contract Hours]])</f>
        <v>50.876444444444445</v>
      </c>
      <c r="H19" s="4">
        <f>Table39[[#This Row],[Total Contract Hours]]/Table39[[#This Row],[Total Hours Nurse Staffing]]</f>
        <v>0.2974954244017613</v>
      </c>
      <c r="I19" s="3">
        <f>SUM(Table39[[#This Row],[RN Hours]], Table39[[#This Row],[RN Admin Hours]], Table39[[#This Row],[RN DON Hours]])</f>
        <v>39.848444444444446</v>
      </c>
      <c r="J19" s="3">
        <f t="shared" si="0"/>
        <v>4.4463333333333326</v>
      </c>
      <c r="K19" s="4">
        <f>Table39[[#This Row],[RN Hours Contract (W/ Admin, DON)]]/Table39[[#This Row],[RN Hours (w/ Admin, DON)]]</f>
        <v>0.11158110172988767</v>
      </c>
      <c r="L19" s="3">
        <v>31.960333333333331</v>
      </c>
      <c r="M19" s="3">
        <v>4.4463333333333326</v>
      </c>
      <c r="N19" s="4">
        <f>Table39[[#This Row],[RN Hours Contract]]/Table39[[#This Row],[RN Hours]]</f>
        <v>0.13912036795611224</v>
      </c>
      <c r="O19" s="3">
        <v>2.3648888888888888</v>
      </c>
      <c r="P19" s="3">
        <v>0</v>
      </c>
      <c r="Q19" s="4">
        <f>Table39[[#This Row],[RN Admin Hours Contract]]/Table39[[#This Row],[RN Admin Hours]]</f>
        <v>0</v>
      </c>
      <c r="R19" s="3">
        <v>5.5232222222222234</v>
      </c>
      <c r="S19" s="3">
        <v>0</v>
      </c>
      <c r="T19" s="4">
        <f>Table39[[#This Row],[RN DON Hours Contract]]/Table39[[#This Row],[RN DON Hours]]</f>
        <v>0</v>
      </c>
      <c r="U19" s="3">
        <f>SUM(Table39[[#This Row],[LPN Hours]], Table39[[#This Row],[LPN Admin Hours]])</f>
        <v>34.371333333333332</v>
      </c>
      <c r="V19" s="3">
        <f>Table39[[#This Row],[LPN Hours Contract]]+Table39[[#This Row],[LPN Admin Hours Contract]]</f>
        <v>3.9042222222222223</v>
      </c>
      <c r="W19" s="4">
        <f t="shared" si="1"/>
        <v>0.11358948994963504</v>
      </c>
      <c r="X19" s="3">
        <v>34.371333333333332</v>
      </c>
      <c r="Y19" s="3">
        <v>3.9042222222222223</v>
      </c>
      <c r="Z19" s="4">
        <f>Table39[[#This Row],[LPN Hours Contract]]/Table39[[#This Row],[LPN Hours]]</f>
        <v>0.11358948994963504</v>
      </c>
      <c r="AA19" s="3">
        <v>0</v>
      </c>
      <c r="AB19" s="3">
        <v>0</v>
      </c>
      <c r="AC19" s="4">
        <v>0</v>
      </c>
      <c r="AD19" s="3">
        <f>SUM(Table39[[#This Row],[CNA Hours]], Table39[[#This Row],[NA in Training Hours]], Table39[[#This Row],[Med Aide/Tech Hours]])</f>
        <v>96.796111111111102</v>
      </c>
      <c r="AE19" s="3">
        <f>SUM(Table39[[#This Row],[CNA Hours Contract]], Table39[[#This Row],[NA in Training Hours Contract]], Table39[[#This Row],[Med Aide/Tech Hours Contract]])</f>
        <v>42.525888888888886</v>
      </c>
      <c r="AF19" s="4">
        <f>Table39[[#This Row],[CNA/NA/Med Aide Contract Hours]]/Table39[[#This Row],[Total CNA, NA in Training, Med Aide/Tech Hours]]</f>
        <v>0.43933468401508324</v>
      </c>
      <c r="AG19" s="3">
        <v>96.796111111111102</v>
      </c>
      <c r="AH19" s="3">
        <v>42.525888888888886</v>
      </c>
      <c r="AI19" s="4">
        <f>Table39[[#This Row],[CNA Hours Contract]]/Table39[[#This Row],[CNA Hours]]</f>
        <v>0.43933468401508324</v>
      </c>
      <c r="AJ19" s="3">
        <v>0</v>
      </c>
      <c r="AK19" s="3">
        <v>0</v>
      </c>
      <c r="AL19" s="4">
        <v>0</v>
      </c>
      <c r="AM19" s="3">
        <v>0</v>
      </c>
      <c r="AN19" s="3">
        <v>0</v>
      </c>
      <c r="AO19" s="4">
        <v>0</v>
      </c>
      <c r="AP19" s="1" t="s">
        <v>17</v>
      </c>
      <c r="AQ19" s="1">
        <v>4</v>
      </c>
    </row>
    <row r="20" spans="1:43" x14ac:dyDescent="0.2">
      <c r="A20" s="1" t="s">
        <v>221</v>
      </c>
      <c r="B20" s="1" t="s">
        <v>240</v>
      </c>
      <c r="C20" s="1" t="s">
        <v>459</v>
      </c>
      <c r="D20" s="1" t="s">
        <v>583</v>
      </c>
      <c r="E20" s="3">
        <v>69.733333333333334</v>
      </c>
      <c r="F20" s="3">
        <f t="shared" si="3"/>
        <v>325.20977777777779</v>
      </c>
      <c r="G20" s="3">
        <f>SUM(Table39[[#This Row],[RN Hours Contract (W/ Admin, DON)]], Table39[[#This Row],[LPN Contract Hours (w/ Admin)]], Table39[[#This Row],[CNA/NA/Med Aide Contract Hours]])</f>
        <v>0</v>
      </c>
      <c r="H20" s="4">
        <f>Table39[[#This Row],[Total Contract Hours]]/Table39[[#This Row],[Total Hours Nurse Staffing]]</f>
        <v>0</v>
      </c>
      <c r="I20" s="3">
        <f>SUM(Table39[[#This Row],[RN Hours]], Table39[[#This Row],[RN Admin Hours]], Table39[[#This Row],[RN DON Hours]])</f>
        <v>28.386222222222223</v>
      </c>
      <c r="J20" s="3">
        <f t="shared" si="0"/>
        <v>0</v>
      </c>
      <c r="K20" s="4">
        <f>Table39[[#This Row],[RN Hours Contract (W/ Admin, DON)]]/Table39[[#This Row],[RN Hours (w/ Admin, DON)]]</f>
        <v>0</v>
      </c>
      <c r="L20" s="3">
        <v>11.896777777777778</v>
      </c>
      <c r="M20" s="3">
        <v>0</v>
      </c>
      <c r="N20" s="4">
        <f>Table39[[#This Row],[RN Hours Contract]]/Table39[[#This Row],[RN Hours]]</f>
        <v>0</v>
      </c>
      <c r="O20" s="3">
        <v>16.489444444444445</v>
      </c>
      <c r="P20" s="3">
        <v>0</v>
      </c>
      <c r="Q20" s="4">
        <f>Table39[[#This Row],[RN Admin Hours Contract]]/Table39[[#This Row],[RN Admin Hours]]</f>
        <v>0</v>
      </c>
      <c r="R20" s="3">
        <v>0</v>
      </c>
      <c r="S20" s="3">
        <v>0</v>
      </c>
      <c r="T20" s="4">
        <v>0</v>
      </c>
      <c r="U20" s="3">
        <f>SUM(Table39[[#This Row],[LPN Hours]], Table39[[#This Row],[LPN Admin Hours]])</f>
        <v>107.58444444444444</v>
      </c>
      <c r="V20" s="3">
        <f>Table39[[#This Row],[LPN Hours Contract]]+Table39[[#This Row],[LPN Admin Hours Contract]]</f>
        <v>0</v>
      </c>
      <c r="W20" s="4">
        <f t="shared" si="1"/>
        <v>0</v>
      </c>
      <c r="X20" s="3">
        <v>79.75866666666667</v>
      </c>
      <c r="Y20" s="3">
        <v>0</v>
      </c>
      <c r="Z20" s="4">
        <f>Table39[[#This Row],[LPN Hours Contract]]/Table39[[#This Row],[LPN Hours]]</f>
        <v>0</v>
      </c>
      <c r="AA20" s="3">
        <v>27.825777777777766</v>
      </c>
      <c r="AB20" s="3">
        <v>0</v>
      </c>
      <c r="AC20" s="4">
        <v>0</v>
      </c>
      <c r="AD20" s="3">
        <f>SUM(Table39[[#This Row],[CNA Hours]], Table39[[#This Row],[NA in Training Hours]], Table39[[#This Row],[Med Aide/Tech Hours]])</f>
        <v>189.23911111111113</v>
      </c>
      <c r="AE20" s="3">
        <f>SUM(Table39[[#This Row],[CNA Hours Contract]], Table39[[#This Row],[NA in Training Hours Contract]], Table39[[#This Row],[Med Aide/Tech Hours Contract]])</f>
        <v>0</v>
      </c>
      <c r="AF20" s="4">
        <f>Table39[[#This Row],[CNA/NA/Med Aide Contract Hours]]/Table39[[#This Row],[Total CNA, NA in Training, Med Aide/Tech Hours]]</f>
        <v>0</v>
      </c>
      <c r="AG20" s="3">
        <v>189.23911111111113</v>
      </c>
      <c r="AH20" s="3">
        <v>0</v>
      </c>
      <c r="AI20" s="4">
        <f>Table39[[#This Row],[CNA Hours Contract]]/Table39[[#This Row],[CNA Hours]]</f>
        <v>0</v>
      </c>
      <c r="AJ20" s="3">
        <v>0</v>
      </c>
      <c r="AK20" s="3">
        <v>0</v>
      </c>
      <c r="AL20" s="4">
        <v>0</v>
      </c>
      <c r="AM20" s="3">
        <v>0</v>
      </c>
      <c r="AN20" s="3">
        <v>0</v>
      </c>
      <c r="AO20" s="4">
        <v>0</v>
      </c>
      <c r="AP20" s="1" t="s">
        <v>18</v>
      </c>
      <c r="AQ20" s="1">
        <v>4</v>
      </c>
    </row>
    <row r="21" spans="1:43" x14ac:dyDescent="0.2">
      <c r="A21" s="1" t="s">
        <v>221</v>
      </c>
      <c r="B21" s="1" t="s">
        <v>241</v>
      </c>
      <c r="C21" s="1" t="s">
        <v>445</v>
      </c>
      <c r="D21" s="1" t="s">
        <v>572</v>
      </c>
      <c r="E21" s="3">
        <v>91</v>
      </c>
      <c r="F21" s="3">
        <f t="shared" si="3"/>
        <v>332.5671111111111</v>
      </c>
      <c r="G21" s="3">
        <f>SUM(Table39[[#This Row],[RN Hours Contract (W/ Admin, DON)]], Table39[[#This Row],[LPN Contract Hours (w/ Admin)]], Table39[[#This Row],[CNA/NA/Med Aide Contract Hours]])</f>
        <v>0</v>
      </c>
      <c r="H21" s="4">
        <f>Table39[[#This Row],[Total Contract Hours]]/Table39[[#This Row],[Total Hours Nurse Staffing]]</f>
        <v>0</v>
      </c>
      <c r="I21" s="3">
        <f>SUM(Table39[[#This Row],[RN Hours]], Table39[[#This Row],[RN Admin Hours]], Table39[[#This Row],[RN DON Hours]])</f>
        <v>45.563555555555553</v>
      </c>
      <c r="J21" s="3">
        <f t="shared" si="0"/>
        <v>0</v>
      </c>
      <c r="K21" s="4">
        <f>Table39[[#This Row],[RN Hours Contract (W/ Admin, DON)]]/Table39[[#This Row],[RN Hours (w/ Admin, DON)]]</f>
        <v>0</v>
      </c>
      <c r="L21" s="3">
        <v>27.650444444444442</v>
      </c>
      <c r="M21" s="3">
        <v>0</v>
      </c>
      <c r="N21" s="4">
        <f>Table39[[#This Row],[RN Hours Contract]]/Table39[[#This Row],[RN Hours]]</f>
        <v>0</v>
      </c>
      <c r="O21" s="3">
        <v>12.046444444444443</v>
      </c>
      <c r="P21" s="3">
        <v>0</v>
      </c>
      <c r="Q21" s="4">
        <f>Table39[[#This Row],[RN Admin Hours Contract]]/Table39[[#This Row],[RN Admin Hours]]</f>
        <v>0</v>
      </c>
      <c r="R21" s="3">
        <v>5.8666666666666663</v>
      </c>
      <c r="S21" s="3">
        <v>0</v>
      </c>
      <c r="T21" s="4">
        <f>Table39[[#This Row],[RN DON Hours Contract]]/Table39[[#This Row],[RN DON Hours]]</f>
        <v>0</v>
      </c>
      <c r="U21" s="3">
        <f>SUM(Table39[[#This Row],[LPN Hours]], Table39[[#This Row],[LPN Admin Hours]])</f>
        <v>74.37833333333333</v>
      </c>
      <c r="V21" s="3">
        <f>Table39[[#This Row],[LPN Hours Contract]]+Table39[[#This Row],[LPN Admin Hours Contract]]</f>
        <v>0</v>
      </c>
      <c r="W21" s="4">
        <f t="shared" si="1"/>
        <v>0</v>
      </c>
      <c r="X21" s="3">
        <v>63.128444444444447</v>
      </c>
      <c r="Y21" s="3">
        <v>0</v>
      </c>
      <c r="Z21" s="4">
        <f>Table39[[#This Row],[LPN Hours Contract]]/Table39[[#This Row],[LPN Hours]]</f>
        <v>0</v>
      </c>
      <c r="AA21" s="3">
        <v>11.24988888888889</v>
      </c>
      <c r="AB21" s="3">
        <v>0</v>
      </c>
      <c r="AC21" s="4">
        <v>0</v>
      </c>
      <c r="AD21" s="3">
        <f>SUM(Table39[[#This Row],[CNA Hours]], Table39[[#This Row],[NA in Training Hours]], Table39[[#This Row],[Med Aide/Tech Hours]])</f>
        <v>212.62522222222222</v>
      </c>
      <c r="AE21" s="3">
        <f>SUM(Table39[[#This Row],[CNA Hours Contract]], Table39[[#This Row],[NA in Training Hours Contract]], Table39[[#This Row],[Med Aide/Tech Hours Contract]])</f>
        <v>0</v>
      </c>
      <c r="AF21" s="4">
        <f>Table39[[#This Row],[CNA/NA/Med Aide Contract Hours]]/Table39[[#This Row],[Total CNA, NA in Training, Med Aide/Tech Hours]]</f>
        <v>0</v>
      </c>
      <c r="AG21" s="3">
        <v>174.22033333333334</v>
      </c>
      <c r="AH21" s="3">
        <v>0</v>
      </c>
      <c r="AI21" s="4">
        <f>Table39[[#This Row],[CNA Hours Contract]]/Table39[[#This Row],[CNA Hours]]</f>
        <v>0</v>
      </c>
      <c r="AJ21" s="3">
        <v>37.059888888888878</v>
      </c>
      <c r="AK21" s="3">
        <v>0</v>
      </c>
      <c r="AL21" s="4">
        <v>0</v>
      </c>
      <c r="AM21" s="3">
        <v>1.3450000000000002</v>
      </c>
      <c r="AN21" s="3">
        <v>0</v>
      </c>
      <c r="AO21" s="4">
        <v>0</v>
      </c>
      <c r="AP21" s="1" t="s">
        <v>19</v>
      </c>
      <c r="AQ21" s="1">
        <v>4</v>
      </c>
    </row>
    <row r="22" spans="1:43" x14ac:dyDescent="0.2">
      <c r="A22" s="1" t="s">
        <v>221</v>
      </c>
      <c r="B22" s="1" t="s">
        <v>242</v>
      </c>
      <c r="C22" s="1" t="s">
        <v>460</v>
      </c>
      <c r="D22" s="1" t="s">
        <v>584</v>
      </c>
      <c r="E22" s="3">
        <v>68.2</v>
      </c>
      <c r="F22" s="3">
        <f t="shared" si="3"/>
        <v>286.62944444444446</v>
      </c>
      <c r="G22" s="3">
        <f>SUM(Table39[[#This Row],[RN Hours Contract (W/ Admin, DON)]], Table39[[#This Row],[LPN Contract Hours (w/ Admin)]], Table39[[#This Row],[CNA/NA/Med Aide Contract Hours]])</f>
        <v>0</v>
      </c>
      <c r="H22" s="4">
        <f>Table39[[#This Row],[Total Contract Hours]]/Table39[[#This Row],[Total Hours Nurse Staffing]]</f>
        <v>0</v>
      </c>
      <c r="I22" s="3">
        <f>SUM(Table39[[#This Row],[RN Hours]], Table39[[#This Row],[RN Admin Hours]], Table39[[#This Row],[RN DON Hours]])</f>
        <v>39.422222222222217</v>
      </c>
      <c r="J22" s="3">
        <f t="shared" si="0"/>
        <v>0</v>
      </c>
      <c r="K22" s="4">
        <f>Table39[[#This Row],[RN Hours Contract (W/ Admin, DON)]]/Table39[[#This Row],[RN Hours (w/ Admin, DON)]]</f>
        <v>0</v>
      </c>
      <c r="L22" s="3">
        <v>12.383333333333333</v>
      </c>
      <c r="M22" s="3">
        <v>0</v>
      </c>
      <c r="N22" s="4">
        <f>Table39[[#This Row],[RN Hours Contract]]/Table39[[#This Row],[RN Hours]]</f>
        <v>0</v>
      </c>
      <c r="O22" s="3">
        <v>21.891666666666666</v>
      </c>
      <c r="P22" s="3">
        <v>0</v>
      </c>
      <c r="Q22" s="4">
        <f>Table39[[#This Row],[RN Admin Hours Contract]]/Table39[[#This Row],[RN Admin Hours]]</f>
        <v>0</v>
      </c>
      <c r="R22" s="3">
        <v>5.1472222222222221</v>
      </c>
      <c r="S22" s="3">
        <v>0</v>
      </c>
      <c r="T22" s="4">
        <f>Table39[[#This Row],[RN DON Hours Contract]]/Table39[[#This Row],[RN DON Hours]]</f>
        <v>0</v>
      </c>
      <c r="U22" s="3">
        <f>SUM(Table39[[#This Row],[LPN Hours]], Table39[[#This Row],[LPN Admin Hours]])</f>
        <v>63.340555555555554</v>
      </c>
      <c r="V22" s="3">
        <f>Table39[[#This Row],[LPN Hours Contract]]+Table39[[#This Row],[LPN Admin Hours Contract]]</f>
        <v>0</v>
      </c>
      <c r="W22" s="4">
        <f t="shared" si="1"/>
        <v>0</v>
      </c>
      <c r="X22" s="3">
        <v>57.791666666666664</v>
      </c>
      <c r="Y22" s="3">
        <v>0</v>
      </c>
      <c r="Z22" s="4">
        <f>Table39[[#This Row],[LPN Hours Contract]]/Table39[[#This Row],[LPN Hours]]</f>
        <v>0</v>
      </c>
      <c r="AA22" s="3">
        <v>5.5488888888888885</v>
      </c>
      <c r="AB22" s="3">
        <v>0</v>
      </c>
      <c r="AC22" s="4">
        <v>0</v>
      </c>
      <c r="AD22" s="3">
        <f>SUM(Table39[[#This Row],[CNA Hours]], Table39[[#This Row],[NA in Training Hours]], Table39[[#This Row],[Med Aide/Tech Hours]])</f>
        <v>183.86666666666667</v>
      </c>
      <c r="AE22" s="3">
        <f>SUM(Table39[[#This Row],[CNA Hours Contract]], Table39[[#This Row],[NA in Training Hours Contract]], Table39[[#This Row],[Med Aide/Tech Hours Contract]])</f>
        <v>0</v>
      </c>
      <c r="AF22" s="4">
        <f>Table39[[#This Row],[CNA/NA/Med Aide Contract Hours]]/Table39[[#This Row],[Total CNA, NA in Training, Med Aide/Tech Hours]]</f>
        <v>0</v>
      </c>
      <c r="AG22" s="3">
        <v>183.33333333333334</v>
      </c>
      <c r="AH22" s="3">
        <v>0</v>
      </c>
      <c r="AI22" s="4">
        <f>Table39[[#This Row],[CNA Hours Contract]]/Table39[[#This Row],[CNA Hours]]</f>
        <v>0</v>
      </c>
      <c r="AJ22" s="3">
        <v>0.53333333333333333</v>
      </c>
      <c r="AK22" s="3">
        <v>0</v>
      </c>
      <c r="AL22" s="4">
        <v>0</v>
      </c>
      <c r="AM22" s="3">
        <v>0</v>
      </c>
      <c r="AN22" s="3">
        <v>0</v>
      </c>
      <c r="AO22" s="4">
        <v>0</v>
      </c>
      <c r="AP22" s="1" t="s">
        <v>20</v>
      </c>
      <c r="AQ22" s="1">
        <v>4</v>
      </c>
    </row>
    <row r="23" spans="1:43" x14ac:dyDescent="0.2">
      <c r="A23" s="1" t="s">
        <v>221</v>
      </c>
      <c r="B23" s="1" t="s">
        <v>243</v>
      </c>
      <c r="C23" s="1" t="s">
        <v>461</v>
      </c>
      <c r="D23" s="1" t="s">
        <v>578</v>
      </c>
      <c r="E23" s="3">
        <v>67.12222222222222</v>
      </c>
      <c r="F23" s="3">
        <f t="shared" si="3"/>
        <v>260.08555555555557</v>
      </c>
      <c r="G23" s="3">
        <f>SUM(Table39[[#This Row],[RN Hours Contract (W/ Admin, DON)]], Table39[[#This Row],[LPN Contract Hours (w/ Admin)]], Table39[[#This Row],[CNA/NA/Med Aide Contract Hours]])</f>
        <v>7.913333333333334</v>
      </c>
      <c r="H23" s="4">
        <f>Table39[[#This Row],[Total Contract Hours]]/Table39[[#This Row],[Total Hours Nurse Staffing]]</f>
        <v>3.0425885499216071E-2</v>
      </c>
      <c r="I23" s="3">
        <f>SUM(Table39[[#This Row],[RN Hours]], Table39[[#This Row],[RN Admin Hours]], Table39[[#This Row],[RN DON Hours]])</f>
        <v>64.349999999999994</v>
      </c>
      <c r="J23" s="3">
        <f t="shared" si="0"/>
        <v>0</v>
      </c>
      <c r="K23" s="4">
        <f>Table39[[#This Row],[RN Hours Contract (W/ Admin, DON)]]/Table39[[#This Row],[RN Hours (w/ Admin, DON)]]</f>
        <v>0</v>
      </c>
      <c r="L23" s="3">
        <v>30.538888888888888</v>
      </c>
      <c r="M23" s="3">
        <v>0</v>
      </c>
      <c r="N23" s="4">
        <f>Table39[[#This Row],[RN Hours Contract]]/Table39[[#This Row],[RN Hours]]</f>
        <v>0</v>
      </c>
      <c r="O23" s="3">
        <v>25.866666666666667</v>
      </c>
      <c r="P23" s="3">
        <v>0</v>
      </c>
      <c r="Q23" s="4">
        <f>Table39[[#This Row],[RN Admin Hours Contract]]/Table39[[#This Row],[RN Admin Hours]]</f>
        <v>0</v>
      </c>
      <c r="R23" s="3">
        <v>7.9444444444444446</v>
      </c>
      <c r="S23" s="3">
        <v>0</v>
      </c>
      <c r="T23" s="4">
        <f>Table39[[#This Row],[RN DON Hours Contract]]/Table39[[#This Row],[RN DON Hours]]</f>
        <v>0</v>
      </c>
      <c r="U23" s="3">
        <f>SUM(Table39[[#This Row],[LPN Hours]], Table39[[#This Row],[LPN Admin Hours]])</f>
        <v>51.291666666666664</v>
      </c>
      <c r="V23" s="3">
        <f>Table39[[#This Row],[LPN Hours Contract]]+Table39[[#This Row],[LPN Admin Hours Contract]]</f>
        <v>0</v>
      </c>
      <c r="W23" s="4">
        <f t="shared" si="1"/>
        <v>0</v>
      </c>
      <c r="X23" s="3">
        <v>47.972222222222221</v>
      </c>
      <c r="Y23" s="3">
        <v>0</v>
      </c>
      <c r="Z23" s="4">
        <f>Table39[[#This Row],[LPN Hours Contract]]/Table39[[#This Row],[LPN Hours]]</f>
        <v>0</v>
      </c>
      <c r="AA23" s="3">
        <v>3.3194444444444446</v>
      </c>
      <c r="AB23" s="3">
        <v>0</v>
      </c>
      <c r="AC23" s="4">
        <v>0</v>
      </c>
      <c r="AD23" s="3">
        <f>SUM(Table39[[#This Row],[CNA Hours]], Table39[[#This Row],[NA in Training Hours]], Table39[[#This Row],[Med Aide/Tech Hours]])</f>
        <v>144.44388888888892</v>
      </c>
      <c r="AE23" s="3">
        <f>SUM(Table39[[#This Row],[CNA Hours Contract]], Table39[[#This Row],[NA in Training Hours Contract]], Table39[[#This Row],[Med Aide/Tech Hours Contract]])</f>
        <v>7.913333333333334</v>
      </c>
      <c r="AF23" s="4">
        <f>Table39[[#This Row],[CNA/NA/Med Aide Contract Hours]]/Table39[[#This Row],[Total CNA, NA in Training, Med Aide/Tech Hours]]</f>
        <v>5.4784826095484976E-2</v>
      </c>
      <c r="AG23" s="3">
        <v>128.98000000000002</v>
      </c>
      <c r="AH23" s="3">
        <v>7.913333333333334</v>
      </c>
      <c r="AI23" s="4">
        <f>Table39[[#This Row],[CNA Hours Contract]]/Table39[[#This Row],[CNA Hours]]</f>
        <v>6.1353181371788905E-2</v>
      </c>
      <c r="AJ23" s="3">
        <v>15.463888888888889</v>
      </c>
      <c r="AK23" s="3">
        <v>0</v>
      </c>
      <c r="AL23" s="4">
        <v>0</v>
      </c>
      <c r="AM23" s="3">
        <v>0</v>
      </c>
      <c r="AN23" s="3">
        <v>0</v>
      </c>
      <c r="AO23" s="4">
        <v>0</v>
      </c>
      <c r="AP23" s="1" t="s">
        <v>21</v>
      </c>
      <c r="AQ23" s="1">
        <v>4</v>
      </c>
    </row>
    <row r="24" spans="1:43" x14ac:dyDescent="0.2">
      <c r="A24" s="1" t="s">
        <v>221</v>
      </c>
      <c r="B24" s="1" t="s">
        <v>244</v>
      </c>
      <c r="C24" s="1" t="s">
        <v>462</v>
      </c>
      <c r="D24" s="1" t="s">
        <v>572</v>
      </c>
      <c r="E24" s="3">
        <v>61.055555555555557</v>
      </c>
      <c r="F24" s="3">
        <f t="shared" si="3"/>
        <v>222.66933333333333</v>
      </c>
      <c r="G24" s="3">
        <f>SUM(Table39[[#This Row],[RN Hours Contract (W/ Admin, DON)]], Table39[[#This Row],[LPN Contract Hours (w/ Admin)]], Table39[[#This Row],[CNA/NA/Med Aide Contract Hours]])</f>
        <v>7.1472222222222221</v>
      </c>
      <c r="H24" s="4">
        <f>Table39[[#This Row],[Total Contract Hours]]/Table39[[#This Row],[Total Hours Nurse Staffing]]</f>
        <v>3.209791898699816E-2</v>
      </c>
      <c r="I24" s="3">
        <f>SUM(Table39[[#This Row],[RN Hours]], Table39[[#This Row],[RN Admin Hours]], Table39[[#This Row],[RN DON Hours]])</f>
        <v>29.851555555555557</v>
      </c>
      <c r="J24" s="3">
        <f t="shared" si="0"/>
        <v>0.10555555555555556</v>
      </c>
      <c r="K24" s="4">
        <f>Table39[[#This Row],[RN Hours Contract (W/ Admin, DON)]]/Table39[[#This Row],[RN Hours (w/ Admin, DON)]]</f>
        <v>3.5360152458088915E-3</v>
      </c>
      <c r="L24" s="3">
        <v>13.152777777777779</v>
      </c>
      <c r="M24" s="3">
        <v>0.10555555555555556</v>
      </c>
      <c r="N24" s="4">
        <f>Table39[[#This Row],[RN Hours Contract]]/Table39[[#This Row],[RN Hours]]</f>
        <v>8.0253431890179514E-3</v>
      </c>
      <c r="O24" s="3">
        <v>11.098555555555556</v>
      </c>
      <c r="P24" s="3">
        <v>0</v>
      </c>
      <c r="Q24" s="4">
        <f>Table39[[#This Row],[RN Admin Hours Contract]]/Table39[[#This Row],[RN Admin Hours]]</f>
        <v>0</v>
      </c>
      <c r="R24" s="3">
        <v>5.6002222222222233</v>
      </c>
      <c r="S24" s="3">
        <v>0</v>
      </c>
      <c r="T24" s="4">
        <f>Table39[[#This Row],[RN DON Hours Contract]]/Table39[[#This Row],[RN DON Hours]]</f>
        <v>0</v>
      </c>
      <c r="U24" s="3">
        <f>SUM(Table39[[#This Row],[LPN Hours]], Table39[[#This Row],[LPN Admin Hours]])</f>
        <v>65.788888888888891</v>
      </c>
      <c r="V24" s="3">
        <f>Table39[[#This Row],[LPN Hours Contract]]+Table39[[#This Row],[LPN Admin Hours Contract]]</f>
        <v>0.18333333333333332</v>
      </c>
      <c r="W24" s="4">
        <f t="shared" si="1"/>
        <v>2.7866914372572196E-3</v>
      </c>
      <c r="X24" s="3">
        <v>65.788888888888891</v>
      </c>
      <c r="Y24" s="3">
        <v>0.18333333333333332</v>
      </c>
      <c r="Z24" s="4">
        <f>Table39[[#This Row],[LPN Hours Contract]]/Table39[[#This Row],[LPN Hours]]</f>
        <v>2.7866914372572196E-3</v>
      </c>
      <c r="AA24" s="3">
        <v>0</v>
      </c>
      <c r="AB24" s="3">
        <v>0</v>
      </c>
      <c r="AC24" s="4">
        <v>0</v>
      </c>
      <c r="AD24" s="3">
        <f>SUM(Table39[[#This Row],[CNA Hours]], Table39[[#This Row],[NA in Training Hours]], Table39[[#This Row],[Med Aide/Tech Hours]])</f>
        <v>127.02888888888889</v>
      </c>
      <c r="AE24" s="3">
        <f>SUM(Table39[[#This Row],[CNA Hours Contract]], Table39[[#This Row],[NA in Training Hours Contract]], Table39[[#This Row],[Med Aide/Tech Hours Contract]])</f>
        <v>6.8583333333333334</v>
      </c>
      <c r="AF24" s="4">
        <f>Table39[[#This Row],[CNA/NA/Med Aide Contract Hours]]/Table39[[#This Row],[Total CNA, NA in Training, Med Aide/Tech Hours]]</f>
        <v>5.3990343403950113E-2</v>
      </c>
      <c r="AG24" s="3">
        <v>127.02888888888889</v>
      </c>
      <c r="AH24" s="3">
        <v>6.8583333333333334</v>
      </c>
      <c r="AI24" s="4">
        <f>Table39[[#This Row],[CNA Hours Contract]]/Table39[[#This Row],[CNA Hours]]</f>
        <v>5.3990343403950113E-2</v>
      </c>
      <c r="AJ24" s="3">
        <v>0</v>
      </c>
      <c r="AK24" s="3">
        <v>0</v>
      </c>
      <c r="AL24" s="4">
        <v>0</v>
      </c>
      <c r="AM24" s="3">
        <v>0</v>
      </c>
      <c r="AN24" s="3">
        <v>0</v>
      </c>
      <c r="AO24" s="4">
        <v>0</v>
      </c>
      <c r="AP24" s="1" t="s">
        <v>22</v>
      </c>
      <c r="AQ24" s="1">
        <v>4</v>
      </c>
    </row>
    <row r="25" spans="1:43" x14ac:dyDescent="0.2">
      <c r="A25" s="1" t="s">
        <v>221</v>
      </c>
      <c r="B25" s="1" t="s">
        <v>245</v>
      </c>
      <c r="C25" s="1" t="s">
        <v>463</v>
      </c>
      <c r="D25" s="1" t="s">
        <v>585</v>
      </c>
      <c r="E25" s="3">
        <v>59.233333333333334</v>
      </c>
      <c r="F25" s="3">
        <f t="shared" si="3"/>
        <v>287.96277777777777</v>
      </c>
      <c r="G25" s="3">
        <f>SUM(Table39[[#This Row],[RN Hours Contract (W/ Admin, DON)]], Table39[[#This Row],[LPN Contract Hours (w/ Admin)]], Table39[[#This Row],[CNA/NA/Med Aide Contract Hours]])</f>
        <v>0</v>
      </c>
      <c r="H25" s="4">
        <f>Table39[[#This Row],[Total Contract Hours]]/Table39[[#This Row],[Total Hours Nurse Staffing]]</f>
        <v>0</v>
      </c>
      <c r="I25" s="3">
        <f>SUM(Table39[[#This Row],[RN Hours]], Table39[[#This Row],[RN Admin Hours]], Table39[[#This Row],[RN DON Hours]])</f>
        <v>62.151111111111113</v>
      </c>
      <c r="J25" s="3">
        <f t="shared" si="0"/>
        <v>0</v>
      </c>
      <c r="K25" s="4">
        <f>Table39[[#This Row],[RN Hours Contract (W/ Admin, DON)]]/Table39[[#This Row],[RN Hours (w/ Admin, DON)]]</f>
        <v>0</v>
      </c>
      <c r="L25" s="3">
        <v>51.414444444444449</v>
      </c>
      <c r="M25" s="3">
        <v>0</v>
      </c>
      <c r="N25" s="4">
        <f>Table39[[#This Row],[RN Hours Contract]]/Table39[[#This Row],[RN Hours]]</f>
        <v>0</v>
      </c>
      <c r="O25" s="3">
        <v>4.7111111111111112</v>
      </c>
      <c r="P25" s="3">
        <v>0</v>
      </c>
      <c r="Q25" s="4">
        <f>Table39[[#This Row],[RN Admin Hours Contract]]/Table39[[#This Row],[RN Admin Hours]]</f>
        <v>0</v>
      </c>
      <c r="R25" s="3">
        <v>6.0255555555555551</v>
      </c>
      <c r="S25" s="3">
        <v>0</v>
      </c>
      <c r="T25" s="4">
        <f>Table39[[#This Row],[RN DON Hours Contract]]/Table39[[#This Row],[RN DON Hours]]</f>
        <v>0</v>
      </c>
      <c r="U25" s="3">
        <f>SUM(Table39[[#This Row],[LPN Hours]], Table39[[#This Row],[LPN Admin Hours]])</f>
        <v>74.979444444444439</v>
      </c>
      <c r="V25" s="3">
        <f>Table39[[#This Row],[LPN Hours Contract]]+Table39[[#This Row],[LPN Admin Hours Contract]]</f>
        <v>0</v>
      </c>
      <c r="W25" s="4">
        <f t="shared" si="1"/>
        <v>0</v>
      </c>
      <c r="X25" s="3">
        <v>64.446111111111108</v>
      </c>
      <c r="Y25" s="3">
        <v>0</v>
      </c>
      <c r="Z25" s="4">
        <f>Table39[[#This Row],[LPN Hours Contract]]/Table39[[#This Row],[LPN Hours]]</f>
        <v>0</v>
      </c>
      <c r="AA25" s="3">
        <v>10.533333333333333</v>
      </c>
      <c r="AB25" s="3">
        <v>0</v>
      </c>
      <c r="AC25" s="4">
        <v>0</v>
      </c>
      <c r="AD25" s="3">
        <f>SUM(Table39[[#This Row],[CNA Hours]], Table39[[#This Row],[NA in Training Hours]], Table39[[#This Row],[Med Aide/Tech Hours]])</f>
        <v>150.83222222222224</v>
      </c>
      <c r="AE25" s="3">
        <f>SUM(Table39[[#This Row],[CNA Hours Contract]], Table39[[#This Row],[NA in Training Hours Contract]], Table39[[#This Row],[Med Aide/Tech Hours Contract]])</f>
        <v>0</v>
      </c>
      <c r="AF25" s="4">
        <f>Table39[[#This Row],[CNA/NA/Med Aide Contract Hours]]/Table39[[#This Row],[Total CNA, NA in Training, Med Aide/Tech Hours]]</f>
        <v>0</v>
      </c>
      <c r="AG25" s="3">
        <v>127.04555555555557</v>
      </c>
      <c r="AH25" s="3">
        <v>0</v>
      </c>
      <c r="AI25" s="4">
        <f>Table39[[#This Row],[CNA Hours Contract]]/Table39[[#This Row],[CNA Hours]]</f>
        <v>0</v>
      </c>
      <c r="AJ25" s="3">
        <v>23.78666666666668</v>
      </c>
      <c r="AK25" s="3">
        <v>0</v>
      </c>
      <c r="AL25" s="4">
        <v>0</v>
      </c>
      <c r="AM25" s="3">
        <v>0</v>
      </c>
      <c r="AN25" s="3">
        <v>0</v>
      </c>
      <c r="AO25" s="4">
        <v>0</v>
      </c>
      <c r="AP25" s="1" t="s">
        <v>23</v>
      </c>
      <c r="AQ25" s="1">
        <v>4</v>
      </c>
    </row>
    <row r="26" spans="1:43" x14ac:dyDescent="0.2">
      <c r="A26" s="1" t="s">
        <v>221</v>
      </c>
      <c r="B26" s="1" t="s">
        <v>246</v>
      </c>
      <c r="C26" s="1" t="s">
        <v>462</v>
      </c>
      <c r="D26" s="1" t="s">
        <v>572</v>
      </c>
      <c r="E26" s="3">
        <v>49.022222222222226</v>
      </c>
      <c r="F26" s="3">
        <f t="shared" si="3"/>
        <v>155.62111111111111</v>
      </c>
      <c r="G26" s="3">
        <f>SUM(Table39[[#This Row],[RN Hours Contract (W/ Admin, DON)]], Table39[[#This Row],[LPN Contract Hours (w/ Admin)]], Table39[[#This Row],[CNA/NA/Med Aide Contract Hours]])</f>
        <v>1.6777777777777778</v>
      </c>
      <c r="H26" s="4">
        <f>Table39[[#This Row],[Total Contract Hours]]/Table39[[#This Row],[Total Hours Nurse Staffing]]</f>
        <v>1.0781170792308956E-2</v>
      </c>
      <c r="I26" s="3">
        <f>SUM(Table39[[#This Row],[RN Hours]], Table39[[#This Row],[RN Admin Hours]], Table39[[#This Row],[RN DON Hours]])</f>
        <v>22.314666666666664</v>
      </c>
      <c r="J26" s="3">
        <f t="shared" si="0"/>
        <v>1.1277777777777778</v>
      </c>
      <c r="K26" s="4">
        <f>Table39[[#This Row],[RN Hours Contract (W/ Admin, DON)]]/Table39[[#This Row],[RN Hours (w/ Admin, DON)]]</f>
        <v>5.0539754620777574E-2</v>
      </c>
      <c r="L26" s="3">
        <v>9.5697777777777766</v>
      </c>
      <c r="M26" s="3">
        <v>0.88888888888888884</v>
      </c>
      <c r="N26" s="4">
        <f>Table39[[#This Row],[RN Hours Contract]]/Table39[[#This Row],[RN Hours]]</f>
        <v>9.2885008359650759E-2</v>
      </c>
      <c r="O26" s="3">
        <v>6.1002222222222224</v>
      </c>
      <c r="P26" s="3">
        <v>0.2388888888888889</v>
      </c>
      <c r="Q26" s="4">
        <f>Table39[[#This Row],[RN Admin Hours Contract]]/Table39[[#This Row],[RN Admin Hours]]</f>
        <v>3.916068631379549E-2</v>
      </c>
      <c r="R26" s="3">
        <v>6.6446666666666667</v>
      </c>
      <c r="S26" s="3">
        <v>0</v>
      </c>
      <c r="T26" s="4">
        <f>Table39[[#This Row],[RN DON Hours Contract]]/Table39[[#This Row],[RN DON Hours]]</f>
        <v>0</v>
      </c>
      <c r="U26" s="3">
        <f>SUM(Table39[[#This Row],[LPN Hours]], Table39[[#This Row],[LPN Admin Hours]])</f>
        <v>45.613888888888887</v>
      </c>
      <c r="V26" s="3">
        <f>Table39[[#This Row],[LPN Hours Contract]]+Table39[[#This Row],[LPN Admin Hours Contract]]</f>
        <v>0</v>
      </c>
      <c r="W26" s="4">
        <f t="shared" si="1"/>
        <v>0</v>
      </c>
      <c r="X26" s="3">
        <v>45.613888888888887</v>
      </c>
      <c r="Y26" s="3">
        <v>0</v>
      </c>
      <c r="Z26" s="4">
        <f>Table39[[#This Row],[LPN Hours Contract]]/Table39[[#This Row],[LPN Hours]]</f>
        <v>0</v>
      </c>
      <c r="AA26" s="3">
        <v>0</v>
      </c>
      <c r="AB26" s="3">
        <v>0</v>
      </c>
      <c r="AC26" s="4">
        <v>0</v>
      </c>
      <c r="AD26" s="3">
        <f>SUM(Table39[[#This Row],[CNA Hours]], Table39[[#This Row],[NA in Training Hours]], Table39[[#This Row],[Med Aide/Tech Hours]])</f>
        <v>87.692555555555558</v>
      </c>
      <c r="AE26" s="3">
        <f>SUM(Table39[[#This Row],[CNA Hours Contract]], Table39[[#This Row],[NA in Training Hours Contract]], Table39[[#This Row],[Med Aide/Tech Hours Contract]])</f>
        <v>0.55000000000000004</v>
      </c>
      <c r="AF26" s="4">
        <f>Table39[[#This Row],[CNA/NA/Med Aide Contract Hours]]/Table39[[#This Row],[Total CNA, NA in Training, Med Aide/Tech Hours]]</f>
        <v>6.2719120969346193E-3</v>
      </c>
      <c r="AG26" s="3">
        <v>87.692555555555558</v>
      </c>
      <c r="AH26" s="3">
        <v>0.55000000000000004</v>
      </c>
      <c r="AI26" s="4">
        <f>Table39[[#This Row],[CNA Hours Contract]]/Table39[[#This Row],[CNA Hours]]</f>
        <v>6.2719120969346193E-3</v>
      </c>
      <c r="AJ26" s="3">
        <v>0</v>
      </c>
      <c r="AK26" s="3">
        <v>0</v>
      </c>
      <c r="AL26" s="4">
        <v>0</v>
      </c>
      <c r="AM26" s="3">
        <v>0</v>
      </c>
      <c r="AN26" s="3">
        <v>0</v>
      </c>
      <c r="AO26" s="4">
        <v>0</v>
      </c>
      <c r="AP26" s="1" t="s">
        <v>24</v>
      </c>
      <c r="AQ26" s="1">
        <v>4</v>
      </c>
    </row>
    <row r="27" spans="1:43" x14ac:dyDescent="0.2">
      <c r="A27" s="1" t="s">
        <v>221</v>
      </c>
      <c r="B27" s="1" t="s">
        <v>247</v>
      </c>
      <c r="C27" s="1" t="s">
        <v>464</v>
      </c>
      <c r="D27" s="1" t="s">
        <v>586</v>
      </c>
      <c r="E27" s="3">
        <v>93.566666666666663</v>
      </c>
      <c r="F27" s="3">
        <f t="shared" si="3"/>
        <v>313.14999999999998</v>
      </c>
      <c r="G27" s="3">
        <f>SUM(Table39[[#This Row],[RN Hours Contract (W/ Admin, DON)]], Table39[[#This Row],[LPN Contract Hours (w/ Admin)]], Table39[[#This Row],[CNA/NA/Med Aide Contract Hours]])</f>
        <v>0.44444444444444442</v>
      </c>
      <c r="H27" s="4">
        <f>Table39[[#This Row],[Total Contract Hours]]/Table39[[#This Row],[Total Hours Nurse Staffing]]</f>
        <v>1.4192701403303351E-3</v>
      </c>
      <c r="I27" s="3">
        <f>SUM(Table39[[#This Row],[RN Hours]], Table39[[#This Row],[RN Admin Hours]], Table39[[#This Row],[RN DON Hours]])</f>
        <v>66.785555555555547</v>
      </c>
      <c r="J27" s="3">
        <f t="shared" si="0"/>
        <v>0.44444444444444442</v>
      </c>
      <c r="K27" s="4">
        <f>Table39[[#This Row],[RN Hours Contract (W/ Admin, DON)]]/Table39[[#This Row],[RN Hours (w/ Admin, DON)]]</f>
        <v>6.6547989418869686E-3</v>
      </c>
      <c r="L27" s="3">
        <v>41.289222222222222</v>
      </c>
      <c r="M27" s="3">
        <v>0</v>
      </c>
      <c r="N27" s="4">
        <f>Table39[[#This Row],[RN Hours Contract]]/Table39[[#This Row],[RN Hours]]</f>
        <v>0</v>
      </c>
      <c r="O27" s="3">
        <v>19.896333333333331</v>
      </c>
      <c r="P27" s="3">
        <v>0.44444444444444442</v>
      </c>
      <c r="Q27" s="4">
        <f>Table39[[#This Row],[RN Admin Hours Contract]]/Table39[[#This Row],[RN Admin Hours]]</f>
        <v>2.233800756141556E-2</v>
      </c>
      <c r="R27" s="3">
        <v>5.6</v>
      </c>
      <c r="S27" s="3">
        <v>0</v>
      </c>
      <c r="T27" s="4">
        <f>Table39[[#This Row],[RN DON Hours Contract]]/Table39[[#This Row],[RN DON Hours]]</f>
        <v>0</v>
      </c>
      <c r="U27" s="3">
        <f>SUM(Table39[[#This Row],[LPN Hours]], Table39[[#This Row],[LPN Admin Hours]])</f>
        <v>70.479888888888894</v>
      </c>
      <c r="V27" s="3">
        <f>Table39[[#This Row],[LPN Hours Contract]]+Table39[[#This Row],[LPN Admin Hours Contract]]</f>
        <v>0</v>
      </c>
      <c r="W27" s="4">
        <f t="shared" si="1"/>
        <v>0</v>
      </c>
      <c r="X27" s="3">
        <v>66.103333333333339</v>
      </c>
      <c r="Y27" s="3">
        <v>0</v>
      </c>
      <c r="Z27" s="4">
        <f>Table39[[#This Row],[LPN Hours Contract]]/Table39[[#This Row],[LPN Hours]]</f>
        <v>0</v>
      </c>
      <c r="AA27" s="3">
        <v>4.3765555555555569</v>
      </c>
      <c r="AB27" s="3">
        <v>0</v>
      </c>
      <c r="AC27" s="4">
        <v>0</v>
      </c>
      <c r="AD27" s="3">
        <f>SUM(Table39[[#This Row],[CNA Hours]], Table39[[#This Row],[NA in Training Hours]], Table39[[#This Row],[Med Aide/Tech Hours]])</f>
        <v>175.88455555555555</v>
      </c>
      <c r="AE27" s="3">
        <f>SUM(Table39[[#This Row],[CNA Hours Contract]], Table39[[#This Row],[NA in Training Hours Contract]], Table39[[#This Row],[Med Aide/Tech Hours Contract]])</f>
        <v>0</v>
      </c>
      <c r="AF27" s="4">
        <f>Table39[[#This Row],[CNA/NA/Med Aide Contract Hours]]/Table39[[#This Row],[Total CNA, NA in Training, Med Aide/Tech Hours]]</f>
        <v>0</v>
      </c>
      <c r="AG27" s="3">
        <v>175.15788888888889</v>
      </c>
      <c r="AH27" s="3">
        <v>0</v>
      </c>
      <c r="AI27" s="4">
        <f>Table39[[#This Row],[CNA Hours Contract]]/Table39[[#This Row],[CNA Hours]]</f>
        <v>0</v>
      </c>
      <c r="AJ27" s="3">
        <v>0.72666666666666668</v>
      </c>
      <c r="AK27" s="3">
        <v>0</v>
      </c>
      <c r="AL27" s="4">
        <v>0</v>
      </c>
      <c r="AM27" s="3">
        <v>0</v>
      </c>
      <c r="AN27" s="3">
        <v>0</v>
      </c>
      <c r="AO27" s="4">
        <v>0</v>
      </c>
      <c r="AP27" s="1" t="s">
        <v>25</v>
      </c>
      <c r="AQ27" s="1">
        <v>4</v>
      </c>
    </row>
    <row r="28" spans="1:43" x14ac:dyDescent="0.2">
      <c r="A28" s="1" t="s">
        <v>221</v>
      </c>
      <c r="B28" s="1" t="s">
        <v>248</v>
      </c>
      <c r="C28" s="1" t="s">
        <v>465</v>
      </c>
      <c r="D28" s="1" t="s">
        <v>587</v>
      </c>
      <c r="E28" s="3">
        <v>116.71111111111111</v>
      </c>
      <c r="F28" s="3">
        <f t="shared" si="3"/>
        <v>454.35466666666662</v>
      </c>
      <c r="G28" s="3">
        <f>SUM(Table39[[#This Row],[RN Hours Contract (W/ Admin, DON)]], Table39[[#This Row],[LPN Contract Hours (w/ Admin)]], Table39[[#This Row],[CNA/NA/Med Aide Contract Hours]])</f>
        <v>6.0444444444444443</v>
      </c>
      <c r="H28" s="4">
        <f>Table39[[#This Row],[Total Contract Hours]]/Table39[[#This Row],[Total Hours Nurse Staffing]]</f>
        <v>1.3303361642104359E-2</v>
      </c>
      <c r="I28" s="3">
        <f>SUM(Table39[[#This Row],[RN Hours]], Table39[[#This Row],[RN Admin Hours]], Table39[[#This Row],[RN DON Hours]])</f>
        <v>62.900888888888886</v>
      </c>
      <c r="J28" s="3">
        <f t="shared" si="0"/>
        <v>6.0444444444444443</v>
      </c>
      <c r="K28" s="4">
        <f>Table39[[#This Row],[RN Hours Contract (W/ Admin, DON)]]/Table39[[#This Row],[RN Hours (w/ Admin, DON)]]</f>
        <v>9.6094738106509717E-2</v>
      </c>
      <c r="L28" s="3">
        <v>35.061999999999998</v>
      </c>
      <c r="M28" s="3">
        <v>0</v>
      </c>
      <c r="N28" s="4">
        <f>Table39[[#This Row],[RN Hours Contract]]/Table39[[#This Row],[RN Hours]]</f>
        <v>0</v>
      </c>
      <c r="O28" s="3">
        <v>22.238888888888887</v>
      </c>
      <c r="P28" s="3">
        <v>0.62222222222222223</v>
      </c>
      <c r="Q28" s="4">
        <f>Table39[[#This Row],[RN Admin Hours Contract]]/Table39[[#This Row],[RN Admin Hours]]</f>
        <v>2.7979015738196354E-2</v>
      </c>
      <c r="R28" s="3">
        <v>5.6</v>
      </c>
      <c r="S28" s="3">
        <v>5.4222222222222225</v>
      </c>
      <c r="T28" s="4">
        <f>Table39[[#This Row],[RN DON Hours Contract]]/Table39[[#This Row],[RN DON Hours]]</f>
        <v>0.96825396825396837</v>
      </c>
      <c r="U28" s="3">
        <f>SUM(Table39[[#This Row],[LPN Hours]], Table39[[#This Row],[LPN Admin Hours]])</f>
        <v>107.91655555555553</v>
      </c>
      <c r="V28" s="3">
        <f>Table39[[#This Row],[LPN Hours Contract]]+Table39[[#This Row],[LPN Admin Hours Contract]]</f>
        <v>0</v>
      </c>
      <c r="W28" s="4">
        <f t="shared" si="1"/>
        <v>0</v>
      </c>
      <c r="X28" s="3">
        <v>95.271888888888881</v>
      </c>
      <c r="Y28" s="3">
        <v>0</v>
      </c>
      <c r="Z28" s="4">
        <f>Table39[[#This Row],[LPN Hours Contract]]/Table39[[#This Row],[LPN Hours]]</f>
        <v>0</v>
      </c>
      <c r="AA28" s="3">
        <v>12.644666666666659</v>
      </c>
      <c r="AB28" s="3">
        <v>0</v>
      </c>
      <c r="AC28" s="4">
        <v>0</v>
      </c>
      <c r="AD28" s="3">
        <f>SUM(Table39[[#This Row],[CNA Hours]], Table39[[#This Row],[NA in Training Hours]], Table39[[#This Row],[Med Aide/Tech Hours]])</f>
        <v>283.53722222222223</v>
      </c>
      <c r="AE28" s="3">
        <f>SUM(Table39[[#This Row],[CNA Hours Contract]], Table39[[#This Row],[NA in Training Hours Contract]], Table39[[#This Row],[Med Aide/Tech Hours Contract]])</f>
        <v>0</v>
      </c>
      <c r="AF28" s="4">
        <f>Table39[[#This Row],[CNA/NA/Med Aide Contract Hours]]/Table39[[#This Row],[Total CNA, NA in Training, Med Aide/Tech Hours]]</f>
        <v>0</v>
      </c>
      <c r="AG28" s="3">
        <v>209.92722222222224</v>
      </c>
      <c r="AH28" s="3">
        <v>0</v>
      </c>
      <c r="AI28" s="4">
        <f>Table39[[#This Row],[CNA Hours Contract]]/Table39[[#This Row],[CNA Hours]]</f>
        <v>0</v>
      </c>
      <c r="AJ28" s="3">
        <v>73.210888888888874</v>
      </c>
      <c r="AK28" s="3">
        <v>0</v>
      </c>
      <c r="AL28" s="4">
        <v>0</v>
      </c>
      <c r="AM28" s="3">
        <v>0.39911111111111114</v>
      </c>
      <c r="AN28" s="3">
        <v>0</v>
      </c>
      <c r="AO28" s="4">
        <v>0</v>
      </c>
      <c r="AP28" s="1" t="s">
        <v>26</v>
      </c>
      <c r="AQ28" s="1">
        <v>4</v>
      </c>
    </row>
    <row r="29" spans="1:43" x14ac:dyDescent="0.2">
      <c r="A29" s="1" t="s">
        <v>221</v>
      </c>
      <c r="B29" s="1" t="s">
        <v>249</v>
      </c>
      <c r="C29" s="1" t="s">
        <v>466</v>
      </c>
      <c r="D29" s="1" t="s">
        <v>588</v>
      </c>
      <c r="E29" s="3">
        <v>51.1</v>
      </c>
      <c r="F29" s="3">
        <f t="shared" si="3"/>
        <v>191.35966666666667</v>
      </c>
      <c r="G29" s="3">
        <f>SUM(Table39[[#This Row],[RN Hours Contract (W/ Admin, DON)]], Table39[[#This Row],[LPN Contract Hours (w/ Admin)]], Table39[[#This Row],[CNA/NA/Med Aide Contract Hours]])</f>
        <v>0</v>
      </c>
      <c r="H29" s="4">
        <f>Table39[[#This Row],[Total Contract Hours]]/Table39[[#This Row],[Total Hours Nurse Staffing]]</f>
        <v>0</v>
      </c>
      <c r="I29" s="3">
        <f>SUM(Table39[[#This Row],[RN Hours]], Table39[[#This Row],[RN Admin Hours]], Table39[[#This Row],[RN DON Hours]])</f>
        <v>45.347222222222221</v>
      </c>
      <c r="J29" s="3">
        <f t="shared" si="0"/>
        <v>0</v>
      </c>
      <c r="K29" s="4">
        <f>Table39[[#This Row],[RN Hours Contract (W/ Admin, DON)]]/Table39[[#This Row],[RN Hours (w/ Admin, DON)]]</f>
        <v>0</v>
      </c>
      <c r="L29" s="3">
        <v>28.805555555555557</v>
      </c>
      <c r="M29" s="3">
        <v>0</v>
      </c>
      <c r="N29" s="4">
        <f>Table39[[#This Row],[RN Hours Contract]]/Table39[[#This Row],[RN Hours]]</f>
        <v>0</v>
      </c>
      <c r="O29" s="3">
        <v>10.941666666666666</v>
      </c>
      <c r="P29" s="3">
        <v>0</v>
      </c>
      <c r="Q29" s="4">
        <f>Table39[[#This Row],[RN Admin Hours Contract]]/Table39[[#This Row],[RN Admin Hours]]</f>
        <v>0</v>
      </c>
      <c r="R29" s="3">
        <v>5.6</v>
      </c>
      <c r="S29" s="3">
        <v>0</v>
      </c>
      <c r="T29" s="4">
        <f>Table39[[#This Row],[RN DON Hours Contract]]/Table39[[#This Row],[RN DON Hours]]</f>
        <v>0</v>
      </c>
      <c r="U29" s="3">
        <f>SUM(Table39[[#This Row],[LPN Hours]], Table39[[#This Row],[LPN Admin Hours]])</f>
        <v>49.959111111111113</v>
      </c>
      <c r="V29" s="3">
        <f>Table39[[#This Row],[LPN Hours Contract]]+Table39[[#This Row],[LPN Admin Hours Contract]]</f>
        <v>0</v>
      </c>
      <c r="W29" s="4">
        <f t="shared" si="1"/>
        <v>0</v>
      </c>
      <c r="X29" s="3">
        <v>45.109111111111112</v>
      </c>
      <c r="Y29" s="3">
        <v>0</v>
      </c>
      <c r="Z29" s="4">
        <f>Table39[[#This Row],[LPN Hours Contract]]/Table39[[#This Row],[LPN Hours]]</f>
        <v>0</v>
      </c>
      <c r="AA29" s="3">
        <v>4.8499999999999996</v>
      </c>
      <c r="AB29" s="3">
        <v>0</v>
      </c>
      <c r="AC29" s="4">
        <v>0</v>
      </c>
      <c r="AD29" s="3">
        <f>SUM(Table39[[#This Row],[CNA Hours]], Table39[[#This Row],[NA in Training Hours]], Table39[[#This Row],[Med Aide/Tech Hours]])</f>
        <v>96.053333333333327</v>
      </c>
      <c r="AE29" s="3">
        <f>SUM(Table39[[#This Row],[CNA Hours Contract]], Table39[[#This Row],[NA in Training Hours Contract]], Table39[[#This Row],[Med Aide/Tech Hours Contract]])</f>
        <v>0</v>
      </c>
      <c r="AF29" s="4">
        <f>Table39[[#This Row],[CNA/NA/Med Aide Contract Hours]]/Table39[[#This Row],[Total CNA, NA in Training, Med Aide/Tech Hours]]</f>
        <v>0</v>
      </c>
      <c r="AG29" s="3">
        <v>96.053333333333327</v>
      </c>
      <c r="AH29" s="3">
        <v>0</v>
      </c>
      <c r="AI29" s="4">
        <f>Table39[[#This Row],[CNA Hours Contract]]/Table39[[#This Row],[CNA Hours]]</f>
        <v>0</v>
      </c>
      <c r="AJ29" s="3">
        <v>0</v>
      </c>
      <c r="AK29" s="3">
        <v>0</v>
      </c>
      <c r="AL29" s="4">
        <v>0</v>
      </c>
      <c r="AM29" s="3">
        <v>0</v>
      </c>
      <c r="AN29" s="3">
        <v>0</v>
      </c>
      <c r="AO29" s="4">
        <v>0</v>
      </c>
      <c r="AP29" s="1" t="s">
        <v>27</v>
      </c>
      <c r="AQ29" s="1">
        <v>4</v>
      </c>
    </row>
    <row r="30" spans="1:43" x14ac:dyDescent="0.2">
      <c r="A30" s="1" t="s">
        <v>221</v>
      </c>
      <c r="B30" s="1" t="s">
        <v>250</v>
      </c>
      <c r="C30" s="1" t="s">
        <v>451</v>
      </c>
      <c r="D30" s="1" t="s">
        <v>576</v>
      </c>
      <c r="E30" s="3">
        <v>72.5</v>
      </c>
      <c r="F30" s="3">
        <f t="shared" si="3"/>
        <v>264.72800000000001</v>
      </c>
      <c r="G30" s="3">
        <f>SUM(Table39[[#This Row],[RN Hours Contract (W/ Admin, DON)]], Table39[[#This Row],[LPN Contract Hours (w/ Admin)]], Table39[[#This Row],[CNA/NA/Med Aide Contract Hours]])</f>
        <v>33.071222222222225</v>
      </c>
      <c r="H30" s="4">
        <f>Table39[[#This Row],[Total Contract Hours]]/Table39[[#This Row],[Total Hours Nurse Staffing]]</f>
        <v>0.12492529019303672</v>
      </c>
      <c r="I30" s="3">
        <f>SUM(Table39[[#This Row],[RN Hours]], Table39[[#This Row],[RN Admin Hours]], Table39[[#This Row],[RN DON Hours]])</f>
        <v>65.656333333333336</v>
      </c>
      <c r="J30" s="3">
        <f t="shared" si="0"/>
        <v>0</v>
      </c>
      <c r="K30" s="4">
        <f>Table39[[#This Row],[RN Hours Contract (W/ Admin, DON)]]/Table39[[#This Row],[RN Hours (w/ Admin, DON)]]</f>
        <v>0</v>
      </c>
      <c r="L30" s="3">
        <v>47.779111111111106</v>
      </c>
      <c r="M30" s="3">
        <v>0</v>
      </c>
      <c r="N30" s="4">
        <f>Table39[[#This Row],[RN Hours Contract]]/Table39[[#This Row],[RN Hours]]</f>
        <v>0</v>
      </c>
      <c r="O30" s="3">
        <v>13.255000000000001</v>
      </c>
      <c r="P30" s="3">
        <v>0</v>
      </c>
      <c r="Q30" s="4">
        <f>Table39[[#This Row],[RN Admin Hours Contract]]/Table39[[#This Row],[RN Admin Hours]]</f>
        <v>0</v>
      </c>
      <c r="R30" s="3">
        <v>4.6222222222222218</v>
      </c>
      <c r="S30" s="3">
        <v>0</v>
      </c>
      <c r="T30" s="4">
        <f>Table39[[#This Row],[RN DON Hours Contract]]/Table39[[#This Row],[RN DON Hours]]</f>
        <v>0</v>
      </c>
      <c r="U30" s="3">
        <f>SUM(Table39[[#This Row],[LPN Hours]], Table39[[#This Row],[LPN Admin Hours]])</f>
        <v>53.438333333333333</v>
      </c>
      <c r="V30" s="3">
        <f>Table39[[#This Row],[LPN Hours Contract]]+Table39[[#This Row],[LPN Admin Hours Contract]]</f>
        <v>13.508000000000001</v>
      </c>
      <c r="W30" s="4">
        <f t="shared" si="1"/>
        <v>0.25277734460281326</v>
      </c>
      <c r="X30" s="3">
        <v>53.438333333333333</v>
      </c>
      <c r="Y30" s="3">
        <v>13.508000000000001</v>
      </c>
      <c r="Z30" s="4">
        <f>Table39[[#This Row],[LPN Hours Contract]]/Table39[[#This Row],[LPN Hours]]</f>
        <v>0.25277734460281326</v>
      </c>
      <c r="AA30" s="3">
        <v>0</v>
      </c>
      <c r="AB30" s="3">
        <v>0</v>
      </c>
      <c r="AC30" s="4">
        <v>0</v>
      </c>
      <c r="AD30" s="3">
        <f>SUM(Table39[[#This Row],[CNA Hours]], Table39[[#This Row],[NA in Training Hours]], Table39[[#This Row],[Med Aide/Tech Hours]])</f>
        <v>145.63333333333333</v>
      </c>
      <c r="AE30" s="3">
        <f>SUM(Table39[[#This Row],[CNA Hours Contract]], Table39[[#This Row],[NA in Training Hours Contract]], Table39[[#This Row],[Med Aide/Tech Hours Contract]])</f>
        <v>19.563222222222226</v>
      </c>
      <c r="AF30" s="4">
        <f>Table39[[#This Row],[CNA/NA/Med Aide Contract Hours]]/Table39[[#This Row],[Total CNA, NA in Training, Med Aide/Tech Hours]]</f>
        <v>0.13433203631647214</v>
      </c>
      <c r="AG30" s="3">
        <v>145.63333333333333</v>
      </c>
      <c r="AH30" s="3">
        <v>19.563222222222226</v>
      </c>
      <c r="AI30" s="4">
        <f>Table39[[#This Row],[CNA Hours Contract]]/Table39[[#This Row],[CNA Hours]]</f>
        <v>0.13433203631647214</v>
      </c>
      <c r="AJ30" s="3">
        <v>0</v>
      </c>
      <c r="AK30" s="3">
        <v>0</v>
      </c>
      <c r="AL30" s="4">
        <v>0</v>
      </c>
      <c r="AM30" s="3">
        <v>0</v>
      </c>
      <c r="AN30" s="3">
        <v>0</v>
      </c>
      <c r="AO30" s="4">
        <v>0</v>
      </c>
      <c r="AP30" s="1" t="s">
        <v>28</v>
      </c>
      <c r="AQ30" s="1">
        <v>4</v>
      </c>
    </row>
    <row r="31" spans="1:43" x14ac:dyDescent="0.2">
      <c r="A31" s="1" t="s">
        <v>221</v>
      </c>
      <c r="B31" s="1" t="s">
        <v>251</v>
      </c>
      <c r="C31" s="1" t="s">
        <v>466</v>
      </c>
      <c r="D31" s="1" t="s">
        <v>588</v>
      </c>
      <c r="E31" s="3">
        <v>38.111111111111114</v>
      </c>
      <c r="F31" s="3">
        <f t="shared" si="3"/>
        <v>181.12544444444444</v>
      </c>
      <c r="G31" s="3">
        <f>SUM(Table39[[#This Row],[RN Hours Contract (W/ Admin, DON)]], Table39[[#This Row],[LPN Contract Hours (w/ Admin)]], Table39[[#This Row],[CNA/NA/Med Aide Contract Hours]])</f>
        <v>0</v>
      </c>
      <c r="H31" s="4">
        <f>Table39[[#This Row],[Total Contract Hours]]/Table39[[#This Row],[Total Hours Nurse Staffing]]</f>
        <v>0</v>
      </c>
      <c r="I31" s="3">
        <f>SUM(Table39[[#This Row],[RN Hours]], Table39[[#This Row],[RN Admin Hours]], Table39[[#This Row],[RN DON Hours]])</f>
        <v>27.980666666666664</v>
      </c>
      <c r="J31" s="3">
        <f t="shared" si="0"/>
        <v>0</v>
      </c>
      <c r="K31" s="4">
        <f>Table39[[#This Row],[RN Hours Contract (W/ Admin, DON)]]/Table39[[#This Row],[RN Hours (w/ Admin, DON)]]</f>
        <v>0</v>
      </c>
      <c r="L31" s="3">
        <v>15.225111111111111</v>
      </c>
      <c r="M31" s="3">
        <v>0</v>
      </c>
      <c r="N31" s="4">
        <f>Table39[[#This Row],[RN Hours Contract]]/Table39[[#This Row],[RN Hours]]</f>
        <v>0</v>
      </c>
      <c r="O31" s="3">
        <v>7.1555555555555559</v>
      </c>
      <c r="P31" s="3">
        <v>0</v>
      </c>
      <c r="Q31" s="4">
        <f>Table39[[#This Row],[RN Admin Hours Contract]]/Table39[[#This Row],[RN Admin Hours]]</f>
        <v>0</v>
      </c>
      <c r="R31" s="3">
        <v>5.6</v>
      </c>
      <c r="S31" s="3">
        <v>0</v>
      </c>
      <c r="T31" s="4">
        <f>Table39[[#This Row],[RN DON Hours Contract]]/Table39[[#This Row],[RN DON Hours]]</f>
        <v>0</v>
      </c>
      <c r="U31" s="3">
        <f>SUM(Table39[[#This Row],[LPN Hours]], Table39[[#This Row],[LPN Admin Hours]])</f>
        <v>48.041555555555554</v>
      </c>
      <c r="V31" s="3">
        <f>Table39[[#This Row],[LPN Hours Contract]]+Table39[[#This Row],[LPN Admin Hours Contract]]</f>
        <v>0</v>
      </c>
      <c r="W31" s="4">
        <f t="shared" si="1"/>
        <v>0</v>
      </c>
      <c r="X31" s="3">
        <v>45.552666666666667</v>
      </c>
      <c r="Y31" s="3">
        <v>0</v>
      </c>
      <c r="Z31" s="4">
        <f>Table39[[#This Row],[LPN Hours Contract]]/Table39[[#This Row],[LPN Hours]]</f>
        <v>0</v>
      </c>
      <c r="AA31" s="3">
        <v>2.4888888888888889</v>
      </c>
      <c r="AB31" s="3">
        <v>0</v>
      </c>
      <c r="AC31" s="4">
        <v>0</v>
      </c>
      <c r="AD31" s="3">
        <f>SUM(Table39[[#This Row],[CNA Hours]], Table39[[#This Row],[NA in Training Hours]], Table39[[#This Row],[Med Aide/Tech Hours]])</f>
        <v>105.10322222222223</v>
      </c>
      <c r="AE31" s="3">
        <f>SUM(Table39[[#This Row],[CNA Hours Contract]], Table39[[#This Row],[NA in Training Hours Contract]], Table39[[#This Row],[Med Aide/Tech Hours Contract]])</f>
        <v>0</v>
      </c>
      <c r="AF31" s="4">
        <f>Table39[[#This Row],[CNA/NA/Med Aide Contract Hours]]/Table39[[#This Row],[Total CNA, NA in Training, Med Aide/Tech Hours]]</f>
        <v>0</v>
      </c>
      <c r="AG31" s="3">
        <v>105.10322222222223</v>
      </c>
      <c r="AH31" s="3">
        <v>0</v>
      </c>
      <c r="AI31" s="4">
        <f>Table39[[#This Row],[CNA Hours Contract]]/Table39[[#This Row],[CNA Hours]]</f>
        <v>0</v>
      </c>
      <c r="AJ31" s="3">
        <v>0</v>
      </c>
      <c r="AK31" s="3">
        <v>0</v>
      </c>
      <c r="AL31" s="4">
        <v>0</v>
      </c>
      <c r="AM31" s="3">
        <v>0</v>
      </c>
      <c r="AN31" s="3">
        <v>0</v>
      </c>
      <c r="AO31" s="4">
        <v>0</v>
      </c>
      <c r="AP31" s="1" t="s">
        <v>29</v>
      </c>
      <c r="AQ31" s="1">
        <v>4</v>
      </c>
    </row>
    <row r="32" spans="1:43" x14ac:dyDescent="0.2">
      <c r="A32" s="1" t="s">
        <v>221</v>
      </c>
      <c r="B32" s="1" t="s">
        <v>252</v>
      </c>
      <c r="C32" s="1" t="s">
        <v>467</v>
      </c>
      <c r="D32" s="1" t="s">
        <v>584</v>
      </c>
      <c r="E32" s="3">
        <v>183.9</v>
      </c>
      <c r="F32" s="3">
        <f t="shared" si="3"/>
        <v>763.91944444444448</v>
      </c>
      <c r="G32" s="3">
        <f>SUM(Table39[[#This Row],[RN Hours Contract (W/ Admin, DON)]], Table39[[#This Row],[LPN Contract Hours (w/ Admin)]], Table39[[#This Row],[CNA/NA/Med Aide Contract Hours]])</f>
        <v>0</v>
      </c>
      <c r="H32" s="4">
        <f>Table39[[#This Row],[Total Contract Hours]]/Table39[[#This Row],[Total Hours Nurse Staffing]]</f>
        <v>0</v>
      </c>
      <c r="I32" s="3">
        <f>SUM(Table39[[#This Row],[RN Hours]], Table39[[#This Row],[RN Admin Hours]], Table39[[#This Row],[RN DON Hours]])</f>
        <v>87.883333333333326</v>
      </c>
      <c r="J32" s="3">
        <f t="shared" si="0"/>
        <v>0</v>
      </c>
      <c r="K32" s="4">
        <f>Table39[[#This Row],[RN Hours Contract (W/ Admin, DON)]]/Table39[[#This Row],[RN Hours (w/ Admin, DON)]]</f>
        <v>0</v>
      </c>
      <c r="L32" s="3">
        <v>52.486111111111114</v>
      </c>
      <c r="M32" s="3">
        <v>0</v>
      </c>
      <c r="N32" s="4">
        <f>Table39[[#This Row],[RN Hours Contract]]/Table39[[#This Row],[RN Hours]]</f>
        <v>0</v>
      </c>
      <c r="O32" s="3">
        <v>30.68611111111111</v>
      </c>
      <c r="P32" s="3">
        <v>0</v>
      </c>
      <c r="Q32" s="4">
        <f>Table39[[#This Row],[RN Admin Hours Contract]]/Table39[[#This Row],[RN Admin Hours]]</f>
        <v>0</v>
      </c>
      <c r="R32" s="3">
        <v>4.7111111111111112</v>
      </c>
      <c r="S32" s="3">
        <v>0</v>
      </c>
      <c r="T32" s="4">
        <f>Table39[[#This Row],[RN DON Hours Contract]]/Table39[[#This Row],[RN DON Hours]]</f>
        <v>0</v>
      </c>
      <c r="U32" s="3">
        <f>SUM(Table39[[#This Row],[LPN Hours]], Table39[[#This Row],[LPN Admin Hours]])</f>
        <v>198.89444444444445</v>
      </c>
      <c r="V32" s="3">
        <f>Table39[[#This Row],[LPN Hours Contract]]+Table39[[#This Row],[LPN Admin Hours Contract]]</f>
        <v>0</v>
      </c>
      <c r="W32" s="4">
        <f t="shared" si="1"/>
        <v>0</v>
      </c>
      <c r="X32" s="3">
        <v>159.27222222222221</v>
      </c>
      <c r="Y32" s="3">
        <v>0</v>
      </c>
      <c r="Z32" s="4">
        <f>Table39[[#This Row],[LPN Hours Contract]]/Table39[[#This Row],[LPN Hours]]</f>
        <v>0</v>
      </c>
      <c r="AA32" s="3">
        <v>39.62222222222222</v>
      </c>
      <c r="AB32" s="3">
        <v>0</v>
      </c>
      <c r="AC32" s="4">
        <v>0</v>
      </c>
      <c r="AD32" s="3">
        <f>SUM(Table39[[#This Row],[CNA Hours]], Table39[[#This Row],[NA in Training Hours]], Table39[[#This Row],[Med Aide/Tech Hours]])</f>
        <v>477.14166666666665</v>
      </c>
      <c r="AE32" s="3">
        <f>SUM(Table39[[#This Row],[CNA Hours Contract]], Table39[[#This Row],[NA in Training Hours Contract]], Table39[[#This Row],[Med Aide/Tech Hours Contract]])</f>
        <v>0</v>
      </c>
      <c r="AF32" s="4">
        <f>Table39[[#This Row],[CNA/NA/Med Aide Contract Hours]]/Table39[[#This Row],[Total CNA, NA in Training, Med Aide/Tech Hours]]</f>
        <v>0</v>
      </c>
      <c r="AG32" s="3">
        <v>477.14166666666665</v>
      </c>
      <c r="AH32" s="3">
        <v>0</v>
      </c>
      <c r="AI32" s="4">
        <f>Table39[[#This Row],[CNA Hours Contract]]/Table39[[#This Row],[CNA Hours]]</f>
        <v>0</v>
      </c>
      <c r="AJ32" s="3">
        <v>0</v>
      </c>
      <c r="AK32" s="3">
        <v>0</v>
      </c>
      <c r="AL32" s="4">
        <v>0</v>
      </c>
      <c r="AM32" s="3">
        <v>0</v>
      </c>
      <c r="AN32" s="3">
        <v>0</v>
      </c>
      <c r="AO32" s="4">
        <v>0</v>
      </c>
      <c r="AP32" s="1" t="s">
        <v>30</v>
      </c>
      <c r="AQ32" s="1">
        <v>4</v>
      </c>
    </row>
    <row r="33" spans="1:43" x14ac:dyDescent="0.2">
      <c r="A33" s="1" t="s">
        <v>221</v>
      </c>
      <c r="B33" s="1" t="s">
        <v>253</v>
      </c>
      <c r="C33" s="1" t="s">
        <v>468</v>
      </c>
      <c r="D33" s="1" t="s">
        <v>589</v>
      </c>
      <c r="E33" s="3">
        <v>135.78888888888889</v>
      </c>
      <c r="F33" s="3">
        <f t="shared" si="3"/>
        <v>484.45833333333331</v>
      </c>
      <c r="G33" s="3">
        <f>SUM(Table39[[#This Row],[RN Hours Contract (W/ Admin, DON)]], Table39[[#This Row],[LPN Contract Hours (w/ Admin)]], Table39[[#This Row],[CNA/NA/Med Aide Contract Hours]])</f>
        <v>0</v>
      </c>
      <c r="H33" s="4">
        <f>Table39[[#This Row],[Total Contract Hours]]/Table39[[#This Row],[Total Hours Nurse Staffing]]</f>
        <v>0</v>
      </c>
      <c r="I33" s="3">
        <f>SUM(Table39[[#This Row],[RN Hours]], Table39[[#This Row],[RN Admin Hours]], Table39[[#This Row],[RN DON Hours]])</f>
        <v>74.783333333333331</v>
      </c>
      <c r="J33" s="3">
        <f t="shared" si="0"/>
        <v>0</v>
      </c>
      <c r="K33" s="4">
        <f>Table39[[#This Row],[RN Hours Contract (W/ Admin, DON)]]/Table39[[#This Row],[RN Hours (w/ Admin, DON)]]</f>
        <v>0</v>
      </c>
      <c r="L33" s="3">
        <v>65.094444444444449</v>
      </c>
      <c r="M33" s="3">
        <v>0</v>
      </c>
      <c r="N33" s="4">
        <f>Table39[[#This Row],[RN Hours Contract]]/Table39[[#This Row],[RN Hours]]</f>
        <v>0</v>
      </c>
      <c r="O33" s="3">
        <v>4.7111111111111112</v>
      </c>
      <c r="P33" s="3">
        <v>0</v>
      </c>
      <c r="Q33" s="4">
        <f>Table39[[#This Row],[RN Admin Hours Contract]]/Table39[[#This Row],[RN Admin Hours]]</f>
        <v>0</v>
      </c>
      <c r="R33" s="3">
        <v>4.9777777777777779</v>
      </c>
      <c r="S33" s="3">
        <v>0</v>
      </c>
      <c r="T33" s="4">
        <f>Table39[[#This Row],[RN DON Hours Contract]]/Table39[[#This Row],[RN DON Hours]]</f>
        <v>0</v>
      </c>
      <c r="U33" s="3">
        <f>SUM(Table39[[#This Row],[LPN Hours]], Table39[[#This Row],[LPN Admin Hours]])</f>
        <v>123.33055555555555</v>
      </c>
      <c r="V33" s="3">
        <f>Table39[[#This Row],[LPN Hours Contract]]+Table39[[#This Row],[LPN Admin Hours Contract]]</f>
        <v>0</v>
      </c>
      <c r="W33" s="4">
        <f t="shared" si="1"/>
        <v>0</v>
      </c>
      <c r="X33" s="3">
        <v>123.33055555555555</v>
      </c>
      <c r="Y33" s="3">
        <v>0</v>
      </c>
      <c r="Z33" s="4">
        <f>Table39[[#This Row],[LPN Hours Contract]]/Table39[[#This Row],[LPN Hours]]</f>
        <v>0</v>
      </c>
      <c r="AA33" s="3">
        <v>0</v>
      </c>
      <c r="AB33" s="3">
        <v>0</v>
      </c>
      <c r="AC33" s="4">
        <v>0</v>
      </c>
      <c r="AD33" s="3">
        <f>SUM(Table39[[#This Row],[CNA Hours]], Table39[[#This Row],[NA in Training Hours]], Table39[[#This Row],[Med Aide/Tech Hours]])</f>
        <v>286.34444444444443</v>
      </c>
      <c r="AE33" s="3">
        <f>SUM(Table39[[#This Row],[CNA Hours Contract]], Table39[[#This Row],[NA in Training Hours Contract]], Table39[[#This Row],[Med Aide/Tech Hours Contract]])</f>
        <v>0</v>
      </c>
      <c r="AF33" s="4">
        <f>Table39[[#This Row],[CNA/NA/Med Aide Contract Hours]]/Table39[[#This Row],[Total CNA, NA in Training, Med Aide/Tech Hours]]</f>
        <v>0</v>
      </c>
      <c r="AG33" s="3">
        <v>286.34444444444443</v>
      </c>
      <c r="AH33" s="3">
        <v>0</v>
      </c>
      <c r="AI33" s="4">
        <f>Table39[[#This Row],[CNA Hours Contract]]/Table39[[#This Row],[CNA Hours]]</f>
        <v>0</v>
      </c>
      <c r="AJ33" s="3">
        <v>0</v>
      </c>
      <c r="AK33" s="3">
        <v>0</v>
      </c>
      <c r="AL33" s="4">
        <v>0</v>
      </c>
      <c r="AM33" s="3">
        <v>0</v>
      </c>
      <c r="AN33" s="3">
        <v>0</v>
      </c>
      <c r="AO33" s="4">
        <v>0</v>
      </c>
      <c r="AP33" s="1" t="s">
        <v>31</v>
      </c>
      <c r="AQ33" s="1">
        <v>4</v>
      </c>
    </row>
    <row r="34" spans="1:43" x14ac:dyDescent="0.2">
      <c r="A34" s="1" t="s">
        <v>221</v>
      </c>
      <c r="B34" s="1" t="s">
        <v>254</v>
      </c>
      <c r="C34" s="1" t="s">
        <v>445</v>
      </c>
      <c r="D34" s="1" t="s">
        <v>572</v>
      </c>
      <c r="E34" s="3">
        <v>188.24444444444444</v>
      </c>
      <c r="F34" s="3">
        <f t="shared" si="3"/>
        <v>950.25788888888883</v>
      </c>
      <c r="G34" s="3">
        <f>SUM(Table39[[#This Row],[RN Hours Contract (W/ Admin, DON)]], Table39[[#This Row],[LPN Contract Hours (w/ Admin)]], Table39[[#This Row],[CNA/NA/Med Aide Contract Hours]])</f>
        <v>191.59399999999999</v>
      </c>
      <c r="H34" s="4">
        <f>Table39[[#This Row],[Total Contract Hours]]/Table39[[#This Row],[Total Hours Nurse Staffing]]</f>
        <v>0.20162316171247549</v>
      </c>
      <c r="I34" s="3">
        <f>SUM(Table39[[#This Row],[RN Hours]], Table39[[#This Row],[RN Admin Hours]], Table39[[#This Row],[RN DON Hours]])</f>
        <v>96.038888888888877</v>
      </c>
      <c r="J34" s="3">
        <f t="shared" si="0"/>
        <v>31.661111111111111</v>
      </c>
      <c r="K34" s="4">
        <f>Table39[[#This Row],[RN Hours Contract (W/ Admin, DON)]]/Table39[[#This Row],[RN Hours (w/ Admin, DON)]]</f>
        <v>0.32966969398970331</v>
      </c>
      <c r="L34" s="3">
        <v>53.038888888888891</v>
      </c>
      <c r="M34" s="3">
        <v>23.75</v>
      </c>
      <c r="N34" s="4">
        <f>Table39[[#This Row],[RN Hours Contract]]/Table39[[#This Row],[RN Hours]]</f>
        <v>0.44778464439090809</v>
      </c>
      <c r="O34" s="3">
        <v>35.863888888888887</v>
      </c>
      <c r="P34" s="3">
        <v>3.911111111111111</v>
      </c>
      <c r="Q34" s="4">
        <f>Table39[[#This Row],[RN Admin Hours Contract]]/Table39[[#This Row],[RN Admin Hours]]</f>
        <v>0.10905429478739059</v>
      </c>
      <c r="R34" s="3">
        <v>7.1361111111111111</v>
      </c>
      <c r="S34" s="3">
        <v>4</v>
      </c>
      <c r="T34" s="4">
        <f>Table39[[#This Row],[RN DON Hours Contract]]/Table39[[#This Row],[RN DON Hours]]</f>
        <v>0.56052938886726356</v>
      </c>
      <c r="U34" s="3">
        <f>SUM(Table39[[#This Row],[LPN Hours]], Table39[[#This Row],[LPN Admin Hours]])</f>
        <v>253.69722222222222</v>
      </c>
      <c r="V34" s="3">
        <f>Table39[[#This Row],[LPN Hours Contract]]+Table39[[#This Row],[LPN Admin Hours Contract]]</f>
        <v>37.608333333333334</v>
      </c>
      <c r="W34" s="4">
        <f t="shared" si="1"/>
        <v>0.14824101345654817</v>
      </c>
      <c r="X34" s="3">
        <v>229.48055555555555</v>
      </c>
      <c r="Y34" s="3">
        <v>37.608333333333334</v>
      </c>
      <c r="Z34" s="4">
        <f>Table39[[#This Row],[LPN Hours Contract]]/Table39[[#This Row],[LPN Hours]]</f>
        <v>0.16388461864355489</v>
      </c>
      <c r="AA34" s="3">
        <v>24.216666666666665</v>
      </c>
      <c r="AB34" s="3">
        <v>0</v>
      </c>
      <c r="AC34" s="4">
        <v>0</v>
      </c>
      <c r="AD34" s="3">
        <f>SUM(Table39[[#This Row],[CNA Hours]], Table39[[#This Row],[NA in Training Hours]], Table39[[#This Row],[Med Aide/Tech Hours]])</f>
        <v>600.52177777777774</v>
      </c>
      <c r="AE34" s="3">
        <f>SUM(Table39[[#This Row],[CNA Hours Contract]], Table39[[#This Row],[NA in Training Hours Contract]], Table39[[#This Row],[Med Aide/Tech Hours Contract]])</f>
        <v>122.32455555555556</v>
      </c>
      <c r="AF34" s="4">
        <f>Table39[[#This Row],[CNA/NA/Med Aide Contract Hours]]/Table39[[#This Row],[Total CNA, NA in Training, Med Aide/Tech Hours]]</f>
        <v>0.20369711820979389</v>
      </c>
      <c r="AG34" s="3">
        <v>600.52177777777774</v>
      </c>
      <c r="AH34" s="3">
        <v>122.32455555555556</v>
      </c>
      <c r="AI34" s="4">
        <f>Table39[[#This Row],[CNA Hours Contract]]/Table39[[#This Row],[CNA Hours]]</f>
        <v>0.20369711820979389</v>
      </c>
      <c r="AJ34" s="3">
        <v>0</v>
      </c>
      <c r="AK34" s="3">
        <v>0</v>
      </c>
      <c r="AL34" s="4">
        <v>0</v>
      </c>
      <c r="AM34" s="3">
        <v>0</v>
      </c>
      <c r="AN34" s="3">
        <v>0</v>
      </c>
      <c r="AO34" s="4">
        <v>0</v>
      </c>
      <c r="AP34" s="1" t="s">
        <v>32</v>
      </c>
      <c r="AQ34" s="1">
        <v>4</v>
      </c>
    </row>
    <row r="35" spans="1:43" x14ac:dyDescent="0.2">
      <c r="A35" s="1" t="s">
        <v>221</v>
      </c>
      <c r="B35" s="1" t="s">
        <v>255</v>
      </c>
      <c r="C35" s="1" t="s">
        <v>469</v>
      </c>
      <c r="D35" s="1" t="s">
        <v>590</v>
      </c>
      <c r="E35" s="3">
        <v>85.844444444444449</v>
      </c>
      <c r="F35" s="3">
        <f t="shared" si="3"/>
        <v>305.39322222222222</v>
      </c>
      <c r="G35" s="3">
        <f>SUM(Table39[[#This Row],[RN Hours Contract (W/ Admin, DON)]], Table39[[#This Row],[LPN Contract Hours (w/ Admin)]], Table39[[#This Row],[CNA/NA/Med Aide Contract Hours]])</f>
        <v>0</v>
      </c>
      <c r="H35" s="4">
        <f>Table39[[#This Row],[Total Contract Hours]]/Table39[[#This Row],[Total Hours Nurse Staffing]]</f>
        <v>0</v>
      </c>
      <c r="I35" s="3">
        <f>SUM(Table39[[#This Row],[RN Hours]], Table39[[#This Row],[RN Admin Hours]], Table39[[#This Row],[RN DON Hours]])</f>
        <v>49.780888888888889</v>
      </c>
      <c r="J35" s="3">
        <f t="shared" si="0"/>
        <v>0</v>
      </c>
      <c r="K35" s="4">
        <f>Table39[[#This Row],[RN Hours Contract (W/ Admin, DON)]]/Table39[[#This Row],[RN Hours (w/ Admin, DON)]]</f>
        <v>0</v>
      </c>
      <c r="L35" s="3">
        <v>37.576222222222221</v>
      </c>
      <c r="M35" s="3">
        <v>0</v>
      </c>
      <c r="N35" s="4">
        <f>Table39[[#This Row],[RN Hours Contract]]/Table39[[#This Row],[RN Hours]]</f>
        <v>0</v>
      </c>
      <c r="O35" s="3">
        <v>8.5602222222222224</v>
      </c>
      <c r="P35" s="3">
        <v>0</v>
      </c>
      <c r="Q35" s="4">
        <f>Table39[[#This Row],[RN Admin Hours Contract]]/Table39[[#This Row],[RN Admin Hours]]</f>
        <v>0</v>
      </c>
      <c r="R35" s="3">
        <v>3.6444444444444444</v>
      </c>
      <c r="S35" s="3">
        <v>0</v>
      </c>
      <c r="T35" s="4">
        <f>Table39[[#This Row],[RN DON Hours Contract]]/Table39[[#This Row],[RN DON Hours]]</f>
        <v>0</v>
      </c>
      <c r="U35" s="3">
        <f>SUM(Table39[[#This Row],[LPN Hours]], Table39[[#This Row],[LPN Admin Hours]])</f>
        <v>67.619333333333344</v>
      </c>
      <c r="V35" s="3">
        <f>Table39[[#This Row],[LPN Hours Contract]]+Table39[[#This Row],[LPN Admin Hours Contract]]</f>
        <v>0</v>
      </c>
      <c r="W35" s="4">
        <f t="shared" si="1"/>
        <v>0</v>
      </c>
      <c r="X35" s="3">
        <v>63.936777777777785</v>
      </c>
      <c r="Y35" s="3">
        <v>0</v>
      </c>
      <c r="Z35" s="4">
        <f>Table39[[#This Row],[LPN Hours Contract]]/Table39[[#This Row],[LPN Hours]]</f>
        <v>0</v>
      </c>
      <c r="AA35" s="3">
        <v>3.6825555555555569</v>
      </c>
      <c r="AB35" s="3">
        <v>0</v>
      </c>
      <c r="AC35" s="4">
        <v>0</v>
      </c>
      <c r="AD35" s="3">
        <f>SUM(Table39[[#This Row],[CNA Hours]], Table39[[#This Row],[NA in Training Hours]], Table39[[#This Row],[Med Aide/Tech Hours]])</f>
        <v>187.99299999999999</v>
      </c>
      <c r="AE35" s="3">
        <f>SUM(Table39[[#This Row],[CNA Hours Contract]], Table39[[#This Row],[NA in Training Hours Contract]], Table39[[#This Row],[Med Aide/Tech Hours Contract]])</f>
        <v>0</v>
      </c>
      <c r="AF35" s="4">
        <f>Table39[[#This Row],[CNA/NA/Med Aide Contract Hours]]/Table39[[#This Row],[Total CNA, NA in Training, Med Aide/Tech Hours]]</f>
        <v>0</v>
      </c>
      <c r="AG35" s="3">
        <v>126.73422222222221</v>
      </c>
      <c r="AH35" s="3">
        <v>0</v>
      </c>
      <c r="AI35" s="4">
        <f>Table39[[#This Row],[CNA Hours Contract]]/Table39[[#This Row],[CNA Hours]]</f>
        <v>0</v>
      </c>
      <c r="AJ35" s="3">
        <v>61.258777777777766</v>
      </c>
      <c r="AK35" s="3">
        <v>0</v>
      </c>
      <c r="AL35" s="4">
        <f>Table39[[#This Row],[NA in Training Hours Contract]]/Table39[[#This Row],[NA in Training Hours]]</f>
        <v>0</v>
      </c>
      <c r="AM35" s="3">
        <v>0</v>
      </c>
      <c r="AN35" s="3">
        <v>0</v>
      </c>
      <c r="AO35" s="4">
        <v>0</v>
      </c>
      <c r="AP35" s="1" t="s">
        <v>33</v>
      </c>
      <c r="AQ35" s="1">
        <v>4</v>
      </c>
    </row>
    <row r="36" spans="1:43" x14ac:dyDescent="0.2">
      <c r="A36" s="1" t="s">
        <v>221</v>
      </c>
      <c r="B36" s="1" t="s">
        <v>256</v>
      </c>
      <c r="C36" s="1" t="s">
        <v>470</v>
      </c>
      <c r="D36" s="1" t="s">
        <v>591</v>
      </c>
      <c r="E36" s="3">
        <v>83.066666666666663</v>
      </c>
      <c r="F36" s="3">
        <f t="shared" si="3"/>
        <v>274.95322222222222</v>
      </c>
      <c r="G36" s="3">
        <f>SUM(Table39[[#This Row],[RN Hours Contract (W/ Admin, DON)]], Table39[[#This Row],[LPN Contract Hours (w/ Admin)]], Table39[[#This Row],[CNA/NA/Med Aide Contract Hours]])</f>
        <v>41.952444444444438</v>
      </c>
      <c r="H36" s="4">
        <f>Table39[[#This Row],[Total Contract Hours]]/Table39[[#This Row],[Total Hours Nurse Staffing]]</f>
        <v>0.15258029749706917</v>
      </c>
      <c r="I36" s="3">
        <f>SUM(Table39[[#This Row],[RN Hours]], Table39[[#This Row],[RN Admin Hours]], Table39[[#This Row],[RN DON Hours]])</f>
        <v>25.590111111111117</v>
      </c>
      <c r="J36" s="3">
        <f t="shared" si="0"/>
        <v>6.5696666666666665</v>
      </c>
      <c r="K36" s="4">
        <f>Table39[[#This Row],[RN Hours Contract (W/ Admin, DON)]]/Table39[[#This Row],[RN Hours (w/ Admin, DON)]]</f>
        <v>0.25672677379716985</v>
      </c>
      <c r="L36" s="3">
        <v>9.698555555555556</v>
      </c>
      <c r="M36" s="3">
        <v>5.9696666666666669</v>
      </c>
      <c r="N36" s="4">
        <f>Table39[[#This Row],[RN Hours Contract]]/Table39[[#This Row],[RN Hours]]</f>
        <v>0.61552121163518048</v>
      </c>
      <c r="O36" s="3">
        <v>12.69155555555556</v>
      </c>
      <c r="P36" s="3">
        <v>0.6</v>
      </c>
      <c r="Q36" s="4">
        <f>Table39[[#This Row],[RN Admin Hours Contract]]/Table39[[#This Row],[RN Admin Hours]]</f>
        <v>4.7275528785544176E-2</v>
      </c>
      <c r="R36" s="3">
        <v>3.2</v>
      </c>
      <c r="S36" s="3">
        <v>0</v>
      </c>
      <c r="T36" s="4">
        <f>Table39[[#This Row],[RN DON Hours Contract]]/Table39[[#This Row],[RN DON Hours]]</f>
        <v>0</v>
      </c>
      <c r="U36" s="3">
        <f>SUM(Table39[[#This Row],[LPN Hours]], Table39[[#This Row],[LPN Admin Hours]])</f>
        <v>80.308222222222213</v>
      </c>
      <c r="V36" s="3">
        <f>Table39[[#This Row],[LPN Hours Contract]]+Table39[[#This Row],[LPN Admin Hours Contract]]</f>
        <v>10.530777777777777</v>
      </c>
      <c r="W36" s="4">
        <f t="shared" si="1"/>
        <v>0.13112950936253934</v>
      </c>
      <c r="X36" s="3">
        <v>80.308222222222213</v>
      </c>
      <c r="Y36" s="3">
        <v>10.530777777777777</v>
      </c>
      <c r="Z36" s="4">
        <f>Table39[[#This Row],[LPN Hours Contract]]/Table39[[#This Row],[LPN Hours]]</f>
        <v>0.13112950936253934</v>
      </c>
      <c r="AA36" s="3">
        <v>0</v>
      </c>
      <c r="AB36" s="3">
        <v>0</v>
      </c>
      <c r="AC36" s="4">
        <v>0</v>
      </c>
      <c r="AD36" s="3">
        <f>SUM(Table39[[#This Row],[CNA Hours]], Table39[[#This Row],[NA in Training Hours]], Table39[[#This Row],[Med Aide/Tech Hours]])</f>
        <v>169.05488888888891</v>
      </c>
      <c r="AE36" s="3">
        <f>SUM(Table39[[#This Row],[CNA Hours Contract]], Table39[[#This Row],[NA in Training Hours Contract]], Table39[[#This Row],[Med Aide/Tech Hours Contract]])</f>
        <v>24.851999999999997</v>
      </c>
      <c r="AF36" s="4">
        <f>Table39[[#This Row],[CNA/NA/Med Aide Contract Hours]]/Table39[[#This Row],[Total CNA, NA in Training, Med Aide/Tech Hours]]</f>
        <v>0.1470055090588592</v>
      </c>
      <c r="AG36" s="3">
        <v>146.02066666666667</v>
      </c>
      <c r="AH36" s="3">
        <v>24.851999999999997</v>
      </c>
      <c r="AI36" s="4">
        <f>Table39[[#This Row],[CNA Hours Contract]]/Table39[[#This Row],[CNA Hours]]</f>
        <v>0.17019508654026139</v>
      </c>
      <c r="AJ36" s="3">
        <v>23.034222222222226</v>
      </c>
      <c r="AK36" s="3">
        <v>0</v>
      </c>
      <c r="AL36" s="4">
        <f>Table39[[#This Row],[NA in Training Hours Contract]]/Table39[[#This Row],[NA in Training Hours]]</f>
        <v>0</v>
      </c>
      <c r="AM36" s="3">
        <v>0</v>
      </c>
      <c r="AN36" s="3">
        <v>0</v>
      </c>
      <c r="AO36" s="4">
        <v>0</v>
      </c>
      <c r="AP36" s="1" t="s">
        <v>34</v>
      </c>
      <c r="AQ36" s="1">
        <v>4</v>
      </c>
    </row>
    <row r="37" spans="1:43" x14ac:dyDescent="0.2">
      <c r="A37" s="1" t="s">
        <v>221</v>
      </c>
      <c r="B37" s="1" t="s">
        <v>257</v>
      </c>
      <c r="C37" s="1" t="s">
        <v>471</v>
      </c>
      <c r="D37" s="1" t="s">
        <v>592</v>
      </c>
      <c r="E37" s="3">
        <v>54.666666666666664</v>
      </c>
      <c r="F37" s="3">
        <f t="shared" si="3"/>
        <v>219.56944444444446</v>
      </c>
      <c r="G37" s="3">
        <f>SUM(Table39[[#This Row],[RN Hours Contract (W/ Admin, DON)]], Table39[[#This Row],[LPN Contract Hours (w/ Admin)]], Table39[[#This Row],[CNA/NA/Med Aide Contract Hours]])</f>
        <v>0</v>
      </c>
      <c r="H37" s="4">
        <f>Table39[[#This Row],[Total Contract Hours]]/Table39[[#This Row],[Total Hours Nurse Staffing]]</f>
        <v>0</v>
      </c>
      <c r="I37" s="3">
        <f>SUM(Table39[[#This Row],[RN Hours]], Table39[[#This Row],[RN Admin Hours]], Table39[[#This Row],[RN DON Hours]])</f>
        <v>24.888888888888886</v>
      </c>
      <c r="J37" s="3">
        <f t="shared" si="0"/>
        <v>0</v>
      </c>
      <c r="K37" s="4">
        <f>Table39[[#This Row],[RN Hours Contract (W/ Admin, DON)]]/Table39[[#This Row],[RN Hours (w/ Admin, DON)]]</f>
        <v>0</v>
      </c>
      <c r="L37" s="3">
        <v>15.377777777777778</v>
      </c>
      <c r="M37" s="3">
        <v>0</v>
      </c>
      <c r="N37" s="4">
        <f>Table39[[#This Row],[RN Hours Contract]]/Table39[[#This Row],[RN Hours]]</f>
        <v>0</v>
      </c>
      <c r="O37" s="3">
        <v>3.911111111111111</v>
      </c>
      <c r="P37" s="3">
        <v>0</v>
      </c>
      <c r="Q37" s="4">
        <f>Table39[[#This Row],[RN Admin Hours Contract]]/Table39[[#This Row],[RN Admin Hours]]</f>
        <v>0</v>
      </c>
      <c r="R37" s="3">
        <v>5.6</v>
      </c>
      <c r="S37" s="3">
        <v>0</v>
      </c>
      <c r="T37" s="4">
        <f>Table39[[#This Row],[RN DON Hours Contract]]/Table39[[#This Row],[RN DON Hours]]</f>
        <v>0</v>
      </c>
      <c r="U37" s="3">
        <f>SUM(Table39[[#This Row],[LPN Hours]], Table39[[#This Row],[LPN Admin Hours]])</f>
        <v>67.438888888888897</v>
      </c>
      <c r="V37" s="3">
        <f>Table39[[#This Row],[LPN Hours Contract]]+Table39[[#This Row],[LPN Admin Hours Contract]]</f>
        <v>0</v>
      </c>
      <c r="W37" s="4">
        <f t="shared" si="1"/>
        <v>0</v>
      </c>
      <c r="X37" s="3">
        <v>56.655555555555559</v>
      </c>
      <c r="Y37" s="3">
        <v>0</v>
      </c>
      <c r="Z37" s="4">
        <f>Table39[[#This Row],[LPN Hours Contract]]/Table39[[#This Row],[LPN Hours]]</f>
        <v>0</v>
      </c>
      <c r="AA37" s="3">
        <v>10.783333333333333</v>
      </c>
      <c r="AB37" s="3">
        <v>0</v>
      </c>
      <c r="AC37" s="4">
        <v>0</v>
      </c>
      <c r="AD37" s="3">
        <f>SUM(Table39[[#This Row],[CNA Hours]], Table39[[#This Row],[NA in Training Hours]], Table39[[#This Row],[Med Aide/Tech Hours]])</f>
        <v>127.24166666666666</v>
      </c>
      <c r="AE37" s="3">
        <f>SUM(Table39[[#This Row],[CNA Hours Contract]], Table39[[#This Row],[NA in Training Hours Contract]], Table39[[#This Row],[Med Aide/Tech Hours Contract]])</f>
        <v>0</v>
      </c>
      <c r="AF37" s="4">
        <f>Table39[[#This Row],[CNA/NA/Med Aide Contract Hours]]/Table39[[#This Row],[Total CNA, NA in Training, Med Aide/Tech Hours]]</f>
        <v>0</v>
      </c>
      <c r="AG37" s="3">
        <v>127.24166666666666</v>
      </c>
      <c r="AH37" s="3">
        <v>0</v>
      </c>
      <c r="AI37" s="4">
        <f>Table39[[#This Row],[CNA Hours Contract]]/Table39[[#This Row],[CNA Hours]]</f>
        <v>0</v>
      </c>
      <c r="AJ37" s="3">
        <v>0</v>
      </c>
      <c r="AK37" s="3">
        <v>0</v>
      </c>
      <c r="AL37" s="4">
        <v>0</v>
      </c>
      <c r="AM37" s="3">
        <v>0</v>
      </c>
      <c r="AN37" s="3">
        <v>0</v>
      </c>
      <c r="AO37" s="4">
        <v>0</v>
      </c>
      <c r="AP37" s="1" t="s">
        <v>35</v>
      </c>
      <c r="AQ37" s="1">
        <v>4</v>
      </c>
    </row>
    <row r="38" spans="1:43" x14ac:dyDescent="0.2">
      <c r="A38" s="1" t="s">
        <v>221</v>
      </c>
      <c r="B38" s="1" t="s">
        <v>258</v>
      </c>
      <c r="C38" s="1" t="s">
        <v>445</v>
      </c>
      <c r="D38" s="1" t="s">
        <v>572</v>
      </c>
      <c r="E38" s="3">
        <v>151.63333333333333</v>
      </c>
      <c r="F38" s="3">
        <f t="shared" si="3"/>
        <v>514.03466666666668</v>
      </c>
      <c r="G38" s="3">
        <f>SUM(Table39[[#This Row],[RN Hours Contract (W/ Admin, DON)]], Table39[[#This Row],[LPN Contract Hours (w/ Admin)]], Table39[[#This Row],[CNA/NA/Med Aide Contract Hours]])</f>
        <v>38.956222222222223</v>
      </c>
      <c r="H38" s="4">
        <f>Table39[[#This Row],[Total Contract Hours]]/Table39[[#This Row],[Total Hours Nurse Staffing]]</f>
        <v>7.5785204283671317E-2</v>
      </c>
      <c r="I38" s="3">
        <f>SUM(Table39[[#This Row],[RN Hours]], Table39[[#This Row],[RN Admin Hours]], Table39[[#This Row],[RN DON Hours]])</f>
        <v>76.325666666666663</v>
      </c>
      <c r="J38" s="3">
        <f t="shared" si="0"/>
        <v>2.3611111111111112</v>
      </c>
      <c r="K38" s="4">
        <f>Table39[[#This Row],[RN Hours Contract (W/ Admin, DON)]]/Table39[[#This Row],[RN Hours (w/ Admin, DON)]]</f>
        <v>3.0934693586400965E-2</v>
      </c>
      <c r="L38" s="3">
        <v>60.478222222222222</v>
      </c>
      <c r="M38" s="3">
        <v>2.3611111111111112</v>
      </c>
      <c r="N38" s="4">
        <f>Table39[[#This Row],[RN Hours Contract]]/Table39[[#This Row],[RN Hours]]</f>
        <v>3.9040683147652785E-2</v>
      </c>
      <c r="O38" s="3">
        <v>10.514111111111113</v>
      </c>
      <c r="P38" s="3">
        <v>0</v>
      </c>
      <c r="Q38" s="4">
        <f>Table39[[#This Row],[RN Admin Hours Contract]]/Table39[[#This Row],[RN Admin Hours]]</f>
        <v>0</v>
      </c>
      <c r="R38" s="3">
        <v>5.333333333333333</v>
      </c>
      <c r="S38" s="3">
        <v>0</v>
      </c>
      <c r="T38" s="4">
        <f>Table39[[#This Row],[RN DON Hours Contract]]/Table39[[#This Row],[RN DON Hours]]</f>
        <v>0</v>
      </c>
      <c r="U38" s="3">
        <f>SUM(Table39[[#This Row],[LPN Hours]], Table39[[#This Row],[LPN Admin Hours]])</f>
        <v>130.89211111111109</v>
      </c>
      <c r="V38" s="3">
        <f>Table39[[#This Row],[LPN Hours Contract]]+Table39[[#This Row],[LPN Admin Hours Contract]]</f>
        <v>5.2423333333333328</v>
      </c>
      <c r="W38" s="4">
        <f t="shared" si="1"/>
        <v>4.0050796712135274E-2</v>
      </c>
      <c r="X38" s="3">
        <v>120.64066666666666</v>
      </c>
      <c r="Y38" s="3">
        <v>5.2423333333333328</v>
      </c>
      <c r="Z38" s="4">
        <f>Table39[[#This Row],[LPN Hours Contract]]/Table39[[#This Row],[LPN Hours]]</f>
        <v>4.3454114422444616E-2</v>
      </c>
      <c r="AA38" s="3">
        <v>10.251444444444445</v>
      </c>
      <c r="AB38" s="3">
        <v>0</v>
      </c>
      <c r="AC38" s="4">
        <v>0</v>
      </c>
      <c r="AD38" s="3">
        <f>SUM(Table39[[#This Row],[CNA Hours]], Table39[[#This Row],[NA in Training Hours]], Table39[[#This Row],[Med Aide/Tech Hours]])</f>
        <v>306.81688888888891</v>
      </c>
      <c r="AE38" s="3">
        <f>SUM(Table39[[#This Row],[CNA Hours Contract]], Table39[[#This Row],[NA in Training Hours Contract]], Table39[[#This Row],[Med Aide/Tech Hours Contract]])</f>
        <v>31.352777777777778</v>
      </c>
      <c r="AF38" s="4">
        <f>Table39[[#This Row],[CNA/NA/Med Aide Contract Hours]]/Table39[[#This Row],[Total CNA, NA in Training, Med Aide/Tech Hours]]</f>
        <v>0.10218726189200072</v>
      </c>
      <c r="AG38" s="3">
        <v>216.6188888888889</v>
      </c>
      <c r="AH38" s="3">
        <v>31.352777777777778</v>
      </c>
      <c r="AI38" s="4">
        <f>Table39[[#This Row],[CNA Hours Contract]]/Table39[[#This Row],[CNA Hours]]</f>
        <v>0.144737044579061</v>
      </c>
      <c r="AJ38" s="3">
        <v>90.198000000000008</v>
      </c>
      <c r="AK38" s="3">
        <v>0</v>
      </c>
      <c r="AL38" s="4">
        <f>Table39[[#This Row],[NA in Training Hours Contract]]/Table39[[#This Row],[NA in Training Hours]]</f>
        <v>0</v>
      </c>
      <c r="AM38" s="3">
        <v>0</v>
      </c>
      <c r="AN38" s="3">
        <v>0</v>
      </c>
      <c r="AO38" s="4">
        <v>0</v>
      </c>
      <c r="AP38" s="1" t="s">
        <v>36</v>
      </c>
      <c r="AQ38" s="1">
        <v>4</v>
      </c>
    </row>
    <row r="39" spans="1:43" x14ac:dyDescent="0.2">
      <c r="A39" s="1" t="s">
        <v>221</v>
      </c>
      <c r="B39" s="1" t="s">
        <v>259</v>
      </c>
      <c r="C39" s="1" t="s">
        <v>445</v>
      </c>
      <c r="D39" s="1" t="s">
        <v>572</v>
      </c>
      <c r="E39" s="3">
        <v>71.888888888888886</v>
      </c>
      <c r="F39" s="3">
        <f t="shared" si="3"/>
        <v>216.49044444444445</v>
      </c>
      <c r="G39" s="3">
        <f>SUM(Table39[[#This Row],[RN Hours Contract (W/ Admin, DON)]], Table39[[#This Row],[LPN Contract Hours (w/ Admin)]], Table39[[#This Row],[CNA/NA/Med Aide Contract Hours]])</f>
        <v>1.7777777777777777</v>
      </c>
      <c r="H39" s="4">
        <f>Table39[[#This Row],[Total Contract Hours]]/Table39[[#This Row],[Total Hours Nurse Staffing]]</f>
        <v>8.2118071416033746E-3</v>
      </c>
      <c r="I39" s="3">
        <f>SUM(Table39[[#This Row],[RN Hours]], Table39[[#This Row],[RN Admin Hours]], Table39[[#This Row],[RN DON Hours]])</f>
        <v>20.706777777777777</v>
      </c>
      <c r="J39" s="3">
        <f t="shared" si="0"/>
        <v>1.7777777777777777</v>
      </c>
      <c r="K39" s="4">
        <f>Table39[[#This Row],[RN Hours Contract (W/ Admin, DON)]]/Table39[[#This Row],[RN Hours (w/ Admin, DON)]]</f>
        <v>8.5854873068936091E-2</v>
      </c>
      <c r="L39" s="3">
        <v>3.7290000000000001</v>
      </c>
      <c r="M39" s="3">
        <v>1.3333333333333333</v>
      </c>
      <c r="N39" s="4">
        <f>Table39[[#This Row],[RN Hours Contract]]/Table39[[#This Row],[RN Hours]]</f>
        <v>0.35755787968177344</v>
      </c>
      <c r="O39" s="3">
        <v>10.933333333333334</v>
      </c>
      <c r="P39" s="3">
        <v>0</v>
      </c>
      <c r="Q39" s="4">
        <f>Table39[[#This Row],[RN Admin Hours Contract]]/Table39[[#This Row],[RN Admin Hours]]</f>
        <v>0</v>
      </c>
      <c r="R39" s="3">
        <v>6.0444444444444443</v>
      </c>
      <c r="S39" s="3">
        <v>0.44444444444444442</v>
      </c>
      <c r="T39" s="4">
        <f>Table39[[#This Row],[RN DON Hours Contract]]/Table39[[#This Row],[RN DON Hours]]</f>
        <v>7.3529411764705885E-2</v>
      </c>
      <c r="U39" s="3">
        <f>SUM(Table39[[#This Row],[LPN Hours]], Table39[[#This Row],[LPN Admin Hours]])</f>
        <v>62.967999999999996</v>
      </c>
      <c r="V39" s="3">
        <f>Table39[[#This Row],[LPN Hours Contract]]+Table39[[#This Row],[LPN Admin Hours Contract]]</f>
        <v>0</v>
      </c>
      <c r="W39" s="4">
        <f t="shared" si="1"/>
        <v>0</v>
      </c>
      <c r="X39" s="3">
        <v>53.476222222222219</v>
      </c>
      <c r="Y39" s="3">
        <v>0</v>
      </c>
      <c r="Z39" s="4">
        <f>Table39[[#This Row],[LPN Hours Contract]]/Table39[[#This Row],[LPN Hours]]</f>
        <v>0</v>
      </c>
      <c r="AA39" s="3">
        <v>9.4917777777777772</v>
      </c>
      <c r="AB39" s="3">
        <v>0</v>
      </c>
      <c r="AC39" s="4">
        <v>0</v>
      </c>
      <c r="AD39" s="3">
        <f>SUM(Table39[[#This Row],[CNA Hours]], Table39[[#This Row],[NA in Training Hours]], Table39[[#This Row],[Med Aide/Tech Hours]])</f>
        <v>132.81566666666666</v>
      </c>
      <c r="AE39" s="3">
        <f>SUM(Table39[[#This Row],[CNA Hours Contract]], Table39[[#This Row],[NA in Training Hours Contract]], Table39[[#This Row],[Med Aide/Tech Hours Contract]])</f>
        <v>0</v>
      </c>
      <c r="AF39" s="4">
        <f>Table39[[#This Row],[CNA/NA/Med Aide Contract Hours]]/Table39[[#This Row],[Total CNA, NA in Training, Med Aide/Tech Hours]]</f>
        <v>0</v>
      </c>
      <c r="AG39" s="3">
        <v>121.39977777777777</v>
      </c>
      <c r="AH39" s="3">
        <v>0</v>
      </c>
      <c r="AI39" s="4">
        <f>Table39[[#This Row],[CNA Hours Contract]]/Table39[[#This Row],[CNA Hours]]</f>
        <v>0</v>
      </c>
      <c r="AJ39" s="3">
        <v>11.415888888888887</v>
      </c>
      <c r="AK39" s="3">
        <v>0</v>
      </c>
      <c r="AL39" s="4">
        <f>Table39[[#This Row],[NA in Training Hours Contract]]/Table39[[#This Row],[NA in Training Hours]]</f>
        <v>0</v>
      </c>
      <c r="AM39" s="3">
        <v>0</v>
      </c>
      <c r="AN39" s="3">
        <v>0</v>
      </c>
      <c r="AO39" s="4">
        <v>0</v>
      </c>
      <c r="AP39" s="1" t="s">
        <v>37</v>
      </c>
      <c r="AQ39" s="1">
        <v>4</v>
      </c>
    </row>
    <row r="40" spans="1:43" x14ac:dyDescent="0.2">
      <c r="A40" s="1" t="s">
        <v>221</v>
      </c>
      <c r="B40" s="1" t="s">
        <v>260</v>
      </c>
      <c r="C40" s="1" t="s">
        <v>472</v>
      </c>
      <c r="D40" s="1" t="s">
        <v>593</v>
      </c>
      <c r="E40" s="3">
        <v>69.36666666666666</v>
      </c>
      <c r="F40" s="3">
        <f t="shared" si="3"/>
        <v>245.60833333333335</v>
      </c>
      <c r="G40" s="3">
        <f>SUM(Table39[[#This Row],[RN Hours Contract (W/ Admin, DON)]], Table39[[#This Row],[LPN Contract Hours (w/ Admin)]], Table39[[#This Row],[CNA/NA/Med Aide Contract Hours]])</f>
        <v>0</v>
      </c>
      <c r="H40" s="4">
        <f>Table39[[#This Row],[Total Contract Hours]]/Table39[[#This Row],[Total Hours Nurse Staffing]]</f>
        <v>0</v>
      </c>
      <c r="I40" s="3">
        <f>SUM(Table39[[#This Row],[RN Hours]], Table39[[#This Row],[RN Admin Hours]], Table39[[#This Row],[RN DON Hours]])</f>
        <v>47.527777777777779</v>
      </c>
      <c r="J40" s="3">
        <f t="shared" si="0"/>
        <v>0</v>
      </c>
      <c r="K40" s="4">
        <f>Table39[[#This Row],[RN Hours Contract (W/ Admin, DON)]]/Table39[[#This Row],[RN Hours (w/ Admin, DON)]]</f>
        <v>0</v>
      </c>
      <c r="L40" s="3">
        <v>6.197222222222222</v>
      </c>
      <c r="M40" s="3">
        <v>0</v>
      </c>
      <c r="N40" s="4">
        <f>Table39[[#This Row],[RN Hours Contract]]/Table39[[#This Row],[RN Hours]]</f>
        <v>0</v>
      </c>
      <c r="O40" s="3">
        <v>23.641666666666666</v>
      </c>
      <c r="P40" s="3">
        <v>0</v>
      </c>
      <c r="Q40" s="4">
        <f>Table39[[#This Row],[RN Admin Hours Contract]]/Table39[[#This Row],[RN Admin Hours]]</f>
        <v>0</v>
      </c>
      <c r="R40" s="3">
        <v>17.68888888888889</v>
      </c>
      <c r="S40" s="3">
        <v>0</v>
      </c>
      <c r="T40" s="4">
        <f>Table39[[#This Row],[RN DON Hours Contract]]/Table39[[#This Row],[RN DON Hours]]</f>
        <v>0</v>
      </c>
      <c r="U40" s="3">
        <f>SUM(Table39[[#This Row],[LPN Hours]], Table39[[#This Row],[LPN Admin Hours]])</f>
        <v>64.688888888888883</v>
      </c>
      <c r="V40" s="3">
        <f>Table39[[#This Row],[LPN Hours Contract]]+Table39[[#This Row],[LPN Admin Hours Contract]]</f>
        <v>0</v>
      </c>
      <c r="W40" s="4">
        <f t="shared" si="1"/>
        <v>0</v>
      </c>
      <c r="X40" s="3">
        <v>64.688888888888883</v>
      </c>
      <c r="Y40" s="3">
        <v>0</v>
      </c>
      <c r="Z40" s="4">
        <f>Table39[[#This Row],[LPN Hours Contract]]/Table39[[#This Row],[LPN Hours]]</f>
        <v>0</v>
      </c>
      <c r="AA40" s="3">
        <v>0</v>
      </c>
      <c r="AB40" s="3">
        <v>0</v>
      </c>
      <c r="AC40" s="4">
        <v>0</v>
      </c>
      <c r="AD40" s="3">
        <f>SUM(Table39[[#This Row],[CNA Hours]], Table39[[#This Row],[NA in Training Hours]], Table39[[#This Row],[Med Aide/Tech Hours]])</f>
        <v>133.39166666666668</v>
      </c>
      <c r="AE40" s="3">
        <f>SUM(Table39[[#This Row],[CNA Hours Contract]], Table39[[#This Row],[NA in Training Hours Contract]], Table39[[#This Row],[Med Aide/Tech Hours Contract]])</f>
        <v>0</v>
      </c>
      <c r="AF40" s="4">
        <f>Table39[[#This Row],[CNA/NA/Med Aide Contract Hours]]/Table39[[#This Row],[Total CNA, NA in Training, Med Aide/Tech Hours]]</f>
        <v>0</v>
      </c>
      <c r="AG40" s="3">
        <v>130.34166666666667</v>
      </c>
      <c r="AH40" s="3">
        <v>0</v>
      </c>
      <c r="AI40" s="4">
        <f>Table39[[#This Row],[CNA Hours Contract]]/Table39[[#This Row],[CNA Hours]]</f>
        <v>0</v>
      </c>
      <c r="AJ40" s="3">
        <v>3.05</v>
      </c>
      <c r="AK40" s="3">
        <v>0</v>
      </c>
      <c r="AL40" s="4">
        <f>Table39[[#This Row],[NA in Training Hours Contract]]/Table39[[#This Row],[NA in Training Hours]]</f>
        <v>0</v>
      </c>
      <c r="AM40" s="3">
        <v>0</v>
      </c>
      <c r="AN40" s="3">
        <v>0</v>
      </c>
      <c r="AO40" s="4">
        <v>0</v>
      </c>
      <c r="AP40" s="1" t="s">
        <v>38</v>
      </c>
      <c r="AQ40" s="1">
        <v>4</v>
      </c>
    </row>
    <row r="41" spans="1:43" x14ac:dyDescent="0.2">
      <c r="A41" s="1" t="s">
        <v>221</v>
      </c>
      <c r="B41" s="1" t="s">
        <v>261</v>
      </c>
      <c r="C41" s="1" t="s">
        <v>472</v>
      </c>
      <c r="D41" s="1" t="s">
        <v>593</v>
      </c>
      <c r="E41" s="3">
        <v>117.88888888888889</v>
      </c>
      <c r="F41" s="3">
        <f t="shared" si="3"/>
        <v>541.47688888888888</v>
      </c>
      <c r="G41" s="3">
        <f>SUM(Table39[[#This Row],[RN Hours Contract (W/ Admin, DON)]], Table39[[#This Row],[LPN Contract Hours (w/ Admin)]], Table39[[#This Row],[CNA/NA/Med Aide Contract Hours]])</f>
        <v>0.67222222222222228</v>
      </c>
      <c r="H41" s="4">
        <f>Table39[[#This Row],[Total Contract Hours]]/Table39[[#This Row],[Total Hours Nurse Staffing]]</f>
        <v>1.241460597887424E-3</v>
      </c>
      <c r="I41" s="3">
        <f>SUM(Table39[[#This Row],[RN Hours]], Table39[[#This Row],[RN Admin Hours]], Table39[[#This Row],[RN DON Hours]])</f>
        <v>73.597222222222214</v>
      </c>
      <c r="J41" s="3">
        <f t="shared" si="0"/>
        <v>0</v>
      </c>
      <c r="K41" s="4">
        <f>Table39[[#This Row],[RN Hours Contract (W/ Admin, DON)]]/Table39[[#This Row],[RN Hours (w/ Admin, DON)]]</f>
        <v>0</v>
      </c>
      <c r="L41" s="3">
        <v>52.538888888888891</v>
      </c>
      <c r="M41" s="3">
        <v>0</v>
      </c>
      <c r="N41" s="4">
        <f>Table39[[#This Row],[RN Hours Contract]]/Table39[[#This Row],[RN Hours]]</f>
        <v>0</v>
      </c>
      <c r="O41" s="3">
        <v>15.725</v>
      </c>
      <c r="P41" s="3">
        <v>0</v>
      </c>
      <c r="Q41" s="4">
        <f>Table39[[#This Row],[RN Admin Hours Contract]]/Table39[[#This Row],[RN Admin Hours]]</f>
        <v>0</v>
      </c>
      <c r="R41" s="3">
        <v>5.333333333333333</v>
      </c>
      <c r="S41" s="3">
        <v>0</v>
      </c>
      <c r="T41" s="4">
        <f>Table39[[#This Row],[RN DON Hours Contract]]/Table39[[#This Row],[RN DON Hours]]</f>
        <v>0</v>
      </c>
      <c r="U41" s="3">
        <f>SUM(Table39[[#This Row],[LPN Hours]], Table39[[#This Row],[LPN Admin Hours]])</f>
        <v>152.92411111111113</v>
      </c>
      <c r="V41" s="3">
        <f>Table39[[#This Row],[LPN Hours Contract]]+Table39[[#This Row],[LPN Admin Hours Contract]]</f>
        <v>0</v>
      </c>
      <c r="W41" s="4">
        <f t="shared" si="1"/>
        <v>0</v>
      </c>
      <c r="X41" s="3">
        <v>127.26577777777779</v>
      </c>
      <c r="Y41" s="3">
        <v>0</v>
      </c>
      <c r="Z41" s="4">
        <f>Table39[[#This Row],[LPN Hours Contract]]/Table39[[#This Row],[LPN Hours]]</f>
        <v>0</v>
      </c>
      <c r="AA41" s="3">
        <v>25.658333333333335</v>
      </c>
      <c r="AB41" s="3">
        <v>0</v>
      </c>
      <c r="AC41" s="4">
        <v>0</v>
      </c>
      <c r="AD41" s="3">
        <f>SUM(Table39[[#This Row],[CNA Hours]], Table39[[#This Row],[NA in Training Hours]], Table39[[#This Row],[Med Aide/Tech Hours]])</f>
        <v>314.95555555555552</v>
      </c>
      <c r="AE41" s="3">
        <f>SUM(Table39[[#This Row],[CNA Hours Contract]], Table39[[#This Row],[NA in Training Hours Contract]], Table39[[#This Row],[Med Aide/Tech Hours Contract]])</f>
        <v>0.67222222222222228</v>
      </c>
      <c r="AF41" s="4">
        <f>Table39[[#This Row],[CNA/NA/Med Aide Contract Hours]]/Table39[[#This Row],[Total CNA, NA in Training, Med Aide/Tech Hours]]</f>
        <v>2.1343399421435128E-3</v>
      </c>
      <c r="AG41" s="3">
        <v>309.26666666666665</v>
      </c>
      <c r="AH41" s="3">
        <v>0.67222222222222228</v>
      </c>
      <c r="AI41" s="4">
        <f>Table39[[#This Row],[CNA Hours Contract]]/Table39[[#This Row],[CNA Hours]]</f>
        <v>2.1736006323201844E-3</v>
      </c>
      <c r="AJ41" s="3">
        <v>5.6888888888888891</v>
      </c>
      <c r="AK41" s="3">
        <v>0</v>
      </c>
      <c r="AL41" s="4">
        <f>Table39[[#This Row],[NA in Training Hours Contract]]/Table39[[#This Row],[NA in Training Hours]]</f>
        <v>0</v>
      </c>
      <c r="AM41" s="3">
        <v>0</v>
      </c>
      <c r="AN41" s="3">
        <v>0</v>
      </c>
      <c r="AO41" s="4">
        <v>0</v>
      </c>
      <c r="AP41" s="1" t="s">
        <v>39</v>
      </c>
      <c r="AQ41" s="1">
        <v>4</v>
      </c>
    </row>
    <row r="42" spans="1:43" x14ac:dyDescent="0.2">
      <c r="A42" s="1" t="s">
        <v>221</v>
      </c>
      <c r="B42" s="1" t="s">
        <v>262</v>
      </c>
      <c r="C42" s="1" t="s">
        <v>473</v>
      </c>
      <c r="D42" s="1" t="s">
        <v>594</v>
      </c>
      <c r="E42" s="3">
        <v>46.144444444444446</v>
      </c>
      <c r="F42" s="3">
        <f t="shared" si="3"/>
        <v>235.58666666666667</v>
      </c>
      <c r="G42" s="3">
        <f>SUM(Table39[[#This Row],[RN Hours Contract (W/ Admin, DON)]], Table39[[#This Row],[LPN Contract Hours (w/ Admin)]], Table39[[#This Row],[CNA/NA/Med Aide Contract Hours]])</f>
        <v>0</v>
      </c>
      <c r="H42" s="4">
        <f>Table39[[#This Row],[Total Contract Hours]]/Table39[[#This Row],[Total Hours Nurse Staffing]]</f>
        <v>0</v>
      </c>
      <c r="I42" s="3">
        <f>SUM(Table39[[#This Row],[RN Hours]], Table39[[#This Row],[RN Admin Hours]], Table39[[#This Row],[RN DON Hours]])</f>
        <v>40.594444444444441</v>
      </c>
      <c r="J42" s="3">
        <f t="shared" si="0"/>
        <v>0</v>
      </c>
      <c r="K42" s="4">
        <f>Table39[[#This Row],[RN Hours Contract (W/ Admin, DON)]]/Table39[[#This Row],[RN Hours (w/ Admin, DON)]]</f>
        <v>0</v>
      </c>
      <c r="L42" s="3">
        <v>35.344444444444441</v>
      </c>
      <c r="M42" s="3">
        <v>0</v>
      </c>
      <c r="N42" s="4">
        <f>Table39[[#This Row],[RN Hours Contract]]/Table39[[#This Row],[RN Hours]]</f>
        <v>0</v>
      </c>
      <c r="O42" s="3">
        <v>5.25</v>
      </c>
      <c r="P42" s="3">
        <v>0</v>
      </c>
      <c r="Q42" s="4">
        <f>Table39[[#This Row],[RN Admin Hours Contract]]/Table39[[#This Row],[RN Admin Hours]]</f>
        <v>0</v>
      </c>
      <c r="R42" s="3">
        <v>0</v>
      </c>
      <c r="S42" s="3">
        <v>0</v>
      </c>
      <c r="T42" s="4">
        <v>0</v>
      </c>
      <c r="U42" s="3">
        <f>SUM(Table39[[#This Row],[LPN Hours]], Table39[[#This Row],[LPN Admin Hours]])</f>
        <v>41.174999999999997</v>
      </c>
      <c r="V42" s="3">
        <f>Table39[[#This Row],[LPN Hours Contract]]+Table39[[#This Row],[LPN Admin Hours Contract]]</f>
        <v>0</v>
      </c>
      <c r="W42" s="4">
        <f t="shared" si="1"/>
        <v>0</v>
      </c>
      <c r="X42" s="3">
        <v>41.174999999999997</v>
      </c>
      <c r="Y42" s="3">
        <v>0</v>
      </c>
      <c r="Z42" s="4">
        <f>Table39[[#This Row],[LPN Hours Contract]]/Table39[[#This Row],[LPN Hours]]</f>
        <v>0</v>
      </c>
      <c r="AA42" s="3">
        <v>0</v>
      </c>
      <c r="AB42" s="3">
        <v>0</v>
      </c>
      <c r="AC42" s="4">
        <v>0</v>
      </c>
      <c r="AD42" s="3">
        <f>SUM(Table39[[#This Row],[CNA Hours]], Table39[[#This Row],[NA in Training Hours]], Table39[[#This Row],[Med Aide/Tech Hours]])</f>
        <v>153.81722222222223</v>
      </c>
      <c r="AE42" s="3">
        <f>SUM(Table39[[#This Row],[CNA Hours Contract]], Table39[[#This Row],[NA in Training Hours Contract]], Table39[[#This Row],[Med Aide/Tech Hours Contract]])</f>
        <v>0</v>
      </c>
      <c r="AF42" s="4">
        <f>Table39[[#This Row],[CNA/NA/Med Aide Contract Hours]]/Table39[[#This Row],[Total CNA, NA in Training, Med Aide/Tech Hours]]</f>
        <v>0</v>
      </c>
      <c r="AG42" s="3">
        <v>114.23388888888888</v>
      </c>
      <c r="AH42" s="3">
        <v>0</v>
      </c>
      <c r="AI42" s="4">
        <f>Table39[[#This Row],[CNA Hours Contract]]/Table39[[#This Row],[CNA Hours]]</f>
        <v>0</v>
      </c>
      <c r="AJ42" s="3">
        <v>39.583333333333336</v>
      </c>
      <c r="AK42" s="3">
        <v>0</v>
      </c>
      <c r="AL42" s="4">
        <f>Table39[[#This Row],[NA in Training Hours Contract]]/Table39[[#This Row],[NA in Training Hours]]</f>
        <v>0</v>
      </c>
      <c r="AM42" s="3">
        <v>0</v>
      </c>
      <c r="AN42" s="3">
        <v>0</v>
      </c>
      <c r="AO42" s="4">
        <v>0</v>
      </c>
      <c r="AP42" s="1" t="s">
        <v>40</v>
      </c>
      <c r="AQ42" s="1">
        <v>4</v>
      </c>
    </row>
    <row r="43" spans="1:43" x14ac:dyDescent="0.2">
      <c r="A43" s="1" t="s">
        <v>221</v>
      </c>
      <c r="B43" s="1" t="s">
        <v>263</v>
      </c>
      <c r="C43" s="1" t="s">
        <v>472</v>
      </c>
      <c r="D43" s="1" t="s">
        <v>593</v>
      </c>
      <c r="E43" s="3">
        <v>122.31111111111112</v>
      </c>
      <c r="F43" s="3">
        <f t="shared" si="3"/>
        <v>464.35622222222224</v>
      </c>
      <c r="G43" s="3">
        <f>SUM(Table39[[#This Row],[RN Hours Contract (W/ Admin, DON)]], Table39[[#This Row],[LPN Contract Hours (w/ Admin)]], Table39[[#This Row],[CNA/NA/Med Aide Contract Hours]])</f>
        <v>0</v>
      </c>
      <c r="H43" s="4">
        <f>Table39[[#This Row],[Total Contract Hours]]/Table39[[#This Row],[Total Hours Nurse Staffing]]</f>
        <v>0</v>
      </c>
      <c r="I43" s="3">
        <f>SUM(Table39[[#This Row],[RN Hours]], Table39[[#This Row],[RN Admin Hours]], Table39[[#This Row],[RN DON Hours]])</f>
        <v>78.13344444444445</v>
      </c>
      <c r="J43" s="3">
        <f t="shared" si="0"/>
        <v>0</v>
      </c>
      <c r="K43" s="4">
        <f>Table39[[#This Row],[RN Hours Contract (W/ Admin, DON)]]/Table39[[#This Row],[RN Hours (w/ Admin, DON)]]</f>
        <v>0</v>
      </c>
      <c r="L43" s="3">
        <v>35.111222222222224</v>
      </c>
      <c r="M43" s="3">
        <v>0</v>
      </c>
      <c r="N43" s="4">
        <f>Table39[[#This Row],[RN Hours Contract]]/Table39[[#This Row],[RN Hours]]</f>
        <v>0</v>
      </c>
      <c r="O43" s="3">
        <v>37.777777777777779</v>
      </c>
      <c r="P43" s="3">
        <v>0</v>
      </c>
      <c r="Q43" s="4">
        <f>Table39[[#This Row],[RN Admin Hours Contract]]/Table39[[#This Row],[RN Admin Hours]]</f>
        <v>0</v>
      </c>
      <c r="R43" s="3">
        <v>5.2444444444444445</v>
      </c>
      <c r="S43" s="3">
        <v>0</v>
      </c>
      <c r="T43" s="4">
        <f>Table39[[#This Row],[RN DON Hours Contract]]/Table39[[#This Row],[RN DON Hours]]</f>
        <v>0</v>
      </c>
      <c r="U43" s="3">
        <f>SUM(Table39[[#This Row],[LPN Hours]], Table39[[#This Row],[LPN Admin Hours]])</f>
        <v>116.955</v>
      </c>
      <c r="V43" s="3">
        <f>Table39[[#This Row],[LPN Hours Contract]]+Table39[[#This Row],[LPN Admin Hours Contract]]</f>
        <v>0</v>
      </c>
      <c r="W43" s="4">
        <f t="shared" si="1"/>
        <v>0</v>
      </c>
      <c r="X43" s="3">
        <v>105.401</v>
      </c>
      <c r="Y43" s="3">
        <v>0</v>
      </c>
      <c r="Z43" s="4">
        <f>Table39[[#This Row],[LPN Hours Contract]]/Table39[[#This Row],[LPN Hours]]</f>
        <v>0</v>
      </c>
      <c r="AA43" s="3">
        <v>11.554000000000002</v>
      </c>
      <c r="AB43" s="3">
        <v>0</v>
      </c>
      <c r="AC43" s="4">
        <v>0</v>
      </c>
      <c r="AD43" s="3">
        <f>SUM(Table39[[#This Row],[CNA Hours]], Table39[[#This Row],[NA in Training Hours]], Table39[[#This Row],[Med Aide/Tech Hours]])</f>
        <v>269.26777777777778</v>
      </c>
      <c r="AE43" s="3">
        <f>SUM(Table39[[#This Row],[CNA Hours Contract]], Table39[[#This Row],[NA in Training Hours Contract]], Table39[[#This Row],[Med Aide/Tech Hours Contract]])</f>
        <v>0</v>
      </c>
      <c r="AF43" s="4">
        <f>Table39[[#This Row],[CNA/NA/Med Aide Contract Hours]]/Table39[[#This Row],[Total CNA, NA in Training, Med Aide/Tech Hours]]</f>
        <v>0</v>
      </c>
      <c r="AG43" s="3">
        <v>234.25366666666667</v>
      </c>
      <c r="AH43" s="3">
        <v>0</v>
      </c>
      <c r="AI43" s="4">
        <f>Table39[[#This Row],[CNA Hours Contract]]/Table39[[#This Row],[CNA Hours]]</f>
        <v>0</v>
      </c>
      <c r="AJ43" s="3">
        <v>35.014111111111106</v>
      </c>
      <c r="AK43" s="3">
        <v>0</v>
      </c>
      <c r="AL43" s="4">
        <f>Table39[[#This Row],[NA in Training Hours Contract]]/Table39[[#This Row],[NA in Training Hours]]</f>
        <v>0</v>
      </c>
      <c r="AM43" s="3">
        <v>0</v>
      </c>
      <c r="AN43" s="3">
        <v>0</v>
      </c>
      <c r="AO43" s="4">
        <v>0</v>
      </c>
      <c r="AP43" s="1" t="s">
        <v>41</v>
      </c>
      <c r="AQ43" s="1">
        <v>4</v>
      </c>
    </row>
    <row r="44" spans="1:43" x14ac:dyDescent="0.2">
      <c r="A44" s="1" t="s">
        <v>221</v>
      </c>
      <c r="B44" s="1" t="s">
        <v>264</v>
      </c>
      <c r="C44" s="1" t="s">
        <v>474</v>
      </c>
      <c r="D44" s="1" t="s">
        <v>595</v>
      </c>
      <c r="E44" s="3">
        <v>54.555555555555557</v>
      </c>
      <c r="F44" s="3">
        <f t="shared" si="3"/>
        <v>206.40099999999998</v>
      </c>
      <c r="G44" s="3">
        <f>SUM(Table39[[#This Row],[RN Hours Contract (W/ Admin, DON)]], Table39[[#This Row],[LPN Contract Hours (w/ Admin)]], Table39[[#This Row],[CNA/NA/Med Aide Contract Hours]])</f>
        <v>0</v>
      </c>
      <c r="H44" s="4">
        <f>Table39[[#This Row],[Total Contract Hours]]/Table39[[#This Row],[Total Hours Nurse Staffing]]</f>
        <v>0</v>
      </c>
      <c r="I44" s="3">
        <f>SUM(Table39[[#This Row],[RN Hours]], Table39[[#This Row],[RN Admin Hours]], Table39[[#This Row],[RN DON Hours]])</f>
        <v>25.929444444444446</v>
      </c>
      <c r="J44" s="3">
        <f t="shared" si="0"/>
        <v>0</v>
      </c>
      <c r="K44" s="4">
        <f>Table39[[#This Row],[RN Hours Contract (W/ Admin, DON)]]/Table39[[#This Row],[RN Hours (w/ Admin, DON)]]</f>
        <v>0</v>
      </c>
      <c r="L44" s="3">
        <v>14.551666666666668</v>
      </c>
      <c r="M44" s="3">
        <v>0</v>
      </c>
      <c r="N44" s="4">
        <f>Table39[[#This Row],[RN Hours Contract]]/Table39[[#This Row],[RN Hours]]</f>
        <v>0</v>
      </c>
      <c r="O44" s="3">
        <v>5.6888888888888891</v>
      </c>
      <c r="P44" s="3">
        <v>0</v>
      </c>
      <c r="Q44" s="4">
        <f>Table39[[#This Row],[RN Admin Hours Contract]]/Table39[[#This Row],[RN Admin Hours]]</f>
        <v>0</v>
      </c>
      <c r="R44" s="3">
        <v>5.6888888888888891</v>
      </c>
      <c r="S44" s="3">
        <v>0</v>
      </c>
      <c r="T44" s="4">
        <f>Table39[[#This Row],[RN DON Hours Contract]]/Table39[[#This Row],[RN DON Hours]]</f>
        <v>0</v>
      </c>
      <c r="U44" s="3">
        <f>SUM(Table39[[#This Row],[LPN Hours]], Table39[[#This Row],[LPN Admin Hours]])</f>
        <v>70.554333333333332</v>
      </c>
      <c r="V44" s="3">
        <f>Table39[[#This Row],[LPN Hours Contract]]+Table39[[#This Row],[LPN Admin Hours Contract]]</f>
        <v>0</v>
      </c>
      <c r="W44" s="4">
        <f t="shared" si="1"/>
        <v>0</v>
      </c>
      <c r="X44" s="3">
        <v>65.681111111111107</v>
      </c>
      <c r="Y44" s="3">
        <v>0</v>
      </c>
      <c r="Z44" s="4">
        <f>Table39[[#This Row],[LPN Hours Contract]]/Table39[[#This Row],[LPN Hours]]</f>
        <v>0</v>
      </c>
      <c r="AA44" s="3">
        <v>4.8732222222222221</v>
      </c>
      <c r="AB44" s="3">
        <v>0</v>
      </c>
      <c r="AC44" s="4">
        <v>0</v>
      </c>
      <c r="AD44" s="3">
        <f>SUM(Table39[[#This Row],[CNA Hours]], Table39[[#This Row],[NA in Training Hours]], Table39[[#This Row],[Med Aide/Tech Hours]])</f>
        <v>109.91722222222221</v>
      </c>
      <c r="AE44" s="3">
        <f>SUM(Table39[[#This Row],[CNA Hours Contract]], Table39[[#This Row],[NA in Training Hours Contract]], Table39[[#This Row],[Med Aide/Tech Hours Contract]])</f>
        <v>0</v>
      </c>
      <c r="AF44" s="4">
        <f>Table39[[#This Row],[CNA/NA/Med Aide Contract Hours]]/Table39[[#This Row],[Total CNA, NA in Training, Med Aide/Tech Hours]]</f>
        <v>0</v>
      </c>
      <c r="AG44" s="3">
        <v>109.91722222222221</v>
      </c>
      <c r="AH44" s="3">
        <v>0</v>
      </c>
      <c r="AI44" s="4">
        <f>Table39[[#This Row],[CNA Hours Contract]]/Table39[[#This Row],[CNA Hours]]</f>
        <v>0</v>
      </c>
      <c r="AJ44" s="3">
        <v>0</v>
      </c>
      <c r="AK44" s="3">
        <v>0</v>
      </c>
      <c r="AL44" s="4">
        <v>0</v>
      </c>
      <c r="AM44" s="3">
        <v>0</v>
      </c>
      <c r="AN44" s="3">
        <v>0</v>
      </c>
      <c r="AO44" s="4">
        <v>0</v>
      </c>
      <c r="AP44" s="1" t="s">
        <v>42</v>
      </c>
      <c r="AQ44" s="1">
        <v>4</v>
      </c>
    </row>
    <row r="45" spans="1:43" x14ac:dyDescent="0.2">
      <c r="A45" s="1" t="s">
        <v>221</v>
      </c>
      <c r="B45" s="1" t="s">
        <v>265</v>
      </c>
      <c r="C45" s="1" t="s">
        <v>445</v>
      </c>
      <c r="D45" s="1" t="s">
        <v>572</v>
      </c>
      <c r="E45" s="3">
        <v>83.188888888888883</v>
      </c>
      <c r="F45" s="3">
        <f t="shared" si="3"/>
        <v>276.65322222222221</v>
      </c>
      <c r="G45" s="3">
        <f>SUM(Table39[[#This Row],[RN Hours Contract (W/ Admin, DON)]], Table39[[#This Row],[LPN Contract Hours (w/ Admin)]], Table39[[#This Row],[CNA/NA/Med Aide Contract Hours]])</f>
        <v>0</v>
      </c>
      <c r="H45" s="4">
        <f>Table39[[#This Row],[Total Contract Hours]]/Table39[[#This Row],[Total Hours Nurse Staffing]]</f>
        <v>0</v>
      </c>
      <c r="I45" s="3">
        <f>SUM(Table39[[#This Row],[RN Hours]], Table39[[#This Row],[RN Admin Hours]], Table39[[#This Row],[RN DON Hours]])</f>
        <v>60.869333333333337</v>
      </c>
      <c r="J45" s="3">
        <f t="shared" si="0"/>
        <v>0</v>
      </c>
      <c r="K45" s="4">
        <f>Table39[[#This Row],[RN Hours Contract (W/ Admin, DON)]]/Table39[[#This Row],[RN Hours (w/ Admin, DON)]]</f>
        <v>0</v>
      </c>
      <c r="L45" s="3">
        <v>33.758222222222223</v>
      </c>
      <c r="M45" s="3">
        <v>0</v>
      </c>
      <c r="N45" s="4">
        <f>Table39[[#This Row],[RN Hours Contract]]/Table39[[#This Row],[RN Hours]]</f>
        <v>0</v>
      </c>
      <c r="O45" s="3">
        <v>21.511111111111113</v>
      </c>
      <c r="P45" s="3">
        <v>0</v>
      </c>
      <c r="Q45" s="4">
        <f>Table39[[#This Row],[RN Admin Hours Contract]]/Table39[[#This Row],[RN Admin Hours]]</f>
        <v>0</v>
      </c>
      <c r="R45" s="3">
        <v>5.6</v>
      </c>
      <c r="S45" s="3">
        <v>0</v>
      </c>
      <c r="T45" s="4">
        <f>Table39[[#This Row],[RN DON Hours Contract]]/Table39[[#This Row],[RN DON Hours]]</f>
        <v>0</v>
      </c>
      <c r="U45" s="3">
        <f>SUM(Table39[[#This Row],[LPN Hours]], Table39[[#This Row],[LPN Admin Hours]])</f>
        <v>37.021777777777778</v>
      </c>
      <c r="V45" s="3">
        <f>Table39[[#This Row],[LPN Hours Contract]]+Table39[[#This Row],[LPN Admin Hours Contract]]</f>
        <v>0</v>
      </c>
      <c r="W45" s="4">
        <f t="shared" si="1"/>
        <v>0</v>
      </c>
      <c r="X45" s="3">
        <v>33.775777777777776</v>
      </c>
      <c r="Y45" s="3">
        <v>0</v>
      </c>
      <c r="Z45" s="4">
        <f>Table39[[#This Row],[LPN Hours Contract]]/Table39[[#This Row],[LPN Hours]]</f>
        <v>0</v>
      </c>
      <c r="AA45" s="3">
        <v>3.246</v>
      </c>
      <c r="AB45" s="3">
        <v>0</v>
      </c>
      <c r="AC45" s="4">
        <v>0</v>
      </c>
      <c r="AD45" s="3">
        <f>SUM(Table39[[#This Row],[CNA Hours]], Table39[[#This Row],[NA in Training Hours]], Table39[[#This Row],[Med Aide/Tech Hours]])</f>
        <v>178.7621111111111</v>
      </c>
      <c r="AE45" s="3">
        <f>SUM(Table39[[#This Row],[CNA Hours Contract]], Table39[[#This Row],[NA in Training Hours Contract]], Table39[[#This Row],[Med Aide/Tech Hours Contract]])</f>
        <v>0</v>
      </c>
      <c r="AF45" s="4">
        <f>Table39[[#This Row],[CNA/NA/Med Aide Contract Hours]]/Table39[[#This Row],[Total CNA, NA in Training, Med Aide/Tech Hours]]</f>
        <v>0</v>
      </c>
      <c r="AG45" s="3">
        <v>147.93899999999999</v>
      </c>
      <c r="AH45" s="3">
        <v>0</v>
      </c>
      <c r="AI45" s="4">
        <f>Table39[[#This Row],[CNA Hours Contract]]/Table39[[#This Row],[CNA Hours]]</f>
        <v>0</v>
      </c>
      <c r="AJ45" s="3">
        <v>30.823111111111114</v>
      </c>
      <c r="AK45" s="3">
        <v>0</v>
      </c>
      <c r="AL45" s="4">
        <f>Table39[[#This Row],[NA in Training Hours Contract]]/Table39[[#This Row],[NA in Training Hours]]</f>
        <v>0</v>
      </c>
      <c r="AM45" s="3">
        <v>0</v>
      </c>
      <c r="AN45" s="3">
        <v>0</v>
      </c>
      <c r="AO45" s="4">
        <v>0</v>
      </c>
      <c r="AP45" s="1" t="s">
        <v>43</v>
      </c>
      <c r="AQ45" s="1">
        <v>4</v>
      </c>
    </row>
    <row r="46" spans="1:43" x14ac:dyDescent="0.2">
      <c r="A46" s="1" t="s">
        <v>221</v>
      </c>
      <c r="B46" s="1" t="s">
        <v>266</v>
      </c>
      <c r="C46" s="1" t="s">
        <v>475</v>
      </c>
      <c r="D46" s="1" t="s">
        <v>596</v>
      </c>
      <c r="E46" s="3">
        <v>105.31111111111112</v>
      </c>
      <c r="F46" s="3">
        <f t="shared" si="3"/>
        <v>337.77933333333328</v>
      </c>
      <c r="G46" s="3">
        <f>SUM(Table39[[#This Row],[RN Hours Contract (W/ Admin, DON)]], Table39[[#This Row],[LPN Contract Hours (w/ Admin)]], Table39[[#This Row],[CNA/NA/Med Aide Contract Hours]])</f>
        <v>6.7222222222222223</v>
      </c>
      <c r="H46" s="4">
        <f>Table39[[#This Row],[Total Contract Hours]]/Table39[[#This Row],[Total Hours Nurse Staffing]]</f>
        <v>1.9901224139099363E-2</v>
      </c>
      <c r="I46" s="3">
        <f>SUM(Table39[[#This Row],[RN Hours]], Table39[[#This Row],[RN Admin Hours]], Table39[[#This Row],[RN DON Hours]])</f>
        <v>85.134666666666661</v>
      </c>
      <c r="J46" s="3">
        <f t="shared" si="0"/>
        <v>6.7222222222222223</v>
      </c>
      <c r="K46" s="4">
        <f>Table39[[#This Row],[RN Hours Contract (W/ Admin, DON)]]/Table39[[#This Row],[RN Hours (w/ Admin, DON)]]</f>
        <v>7.8959870114276479E-2</v>
      </c>
      <c r="L46" s="3">
        <v>66.316999999999993</v>
      </c>
      <c r="M46" s="3">
        <v>0</v>
      </c>
      <c r="N46" s="4">
        <f>Table39[[#This Row],[RN Hours Contract]]/Table39[[#This Row],[RN Hours]]</f>
        <v>0</v>
      </c>
      <c r="O46" s="3">
        <v>12.684333333333333</v>
      </c>
      <c r="P46" s="3">
        <v>1.7444444444444445</v>
      </c>
      <c r="Q46" s="4">
        <f>Table39[[#This Row],[RN Admin Hours Contract]]/Table39[[#This Row],[RN Admin Hours]]</f>
        <v>0.13752748359743866</v>
      </c>
      <c r="R46" s="3">
        <v>6.1333333333333337</v>
      </c>
      <c r="S46" s="3">
        <v>4.9777777777777779</v>
      </c>
      <c r="T46" s="4">
        <f>Table39[[#This Row],[RN DON Hours Contract]]/Table39[[#This Row],[RN DON Hours]]</f>
        <v>0.81159420289855067</v>
      </c>
      <c r="U46" s="3">
        <f>SUM(Table39[[#This Row],[LPN Hours]], Table39[[#This Row],[LPN Admin Hours]])</f>
        <v>74.62533333333333</v>
      </c>
      <c r="V46" s="3">
        <f>Table39[[#This Row],[LPN Hours Contract]]+Table39[[#This Row],[LPN Admin Hours Contract]]</f>
        <v>0</v>
      </c>
      <c r="W46" s="4">
        <f t="shared" si="1"/>
        <v>0</v>
      </c>
      <c r="X46" s="3">
        <v>71.25022222222222</v>
      </c>
      <c r="Y46" s="3">
        <v>0</v>
      </c>
      <c r="Z46" s="4">
        <f>Table39[[#This Row],[LPN Hours Contract]]/Table39[[#This Row],[LPN Hours]]</f>
        <v>0</v>
      </c>
      <c r="AA46" s="3">
        <v>3.3751111111111105</v>
      </c>
      <c r="AB46" s="3">
        <v>0</v>
      </c>
      <c r="AC46" s="4">
        <v>0</v>
      </c>
      <c r="AD46" s="3">
        <f>SUM(Table39[[#This Row],[CNA Hours]], Table39[[#This Row],[NA in Training Hours]], Table39[[#This Row],[Med Aide/Tech Hours]])</f>
        <v>178.01933333333332</v>
      </c>
      <c r="AE46" s="3">
        <f>SUM(Table39[[#This Row],[CNA Hours Contract]], Table39[[#This Row],[NA in Training Hours Contract]], Table39[[#This Row],[Med Aide/Tech Hours Contract]])</f>
        <v>0</v>
      </c>
      <c r="AF46" s="4">
        <f>Table39[[#This Row],[CNA/NA/Med Aide Contract Hours]]/Table39[[#This Row],[Total CNA, NA in Training, Med Aide/Tech Hours]]</f>
        <v>0</v>
      </c>
      <c r="AG46" s="3">
        <v>164.21911111111109</v>
      </c>
      <c r="AH46" s="3">
        <v>0</v>
      </c>
      <c r="AI46" s="4">
        <f>Table39[[#This Row],[CNA Hours Contract]]/Table39[[#This Row],[CNA Hours]]</f>
        <v>0</v>
      </c>
      <c r="AJ46" s="3">
        <v>13.800222222222224</v>
      </c>
      <c r="AK46" s="3">
        <v>0</v>
      </c>
      <c r="AL46" s="4">
        <f>Table39[[#This Row],[NA in Training Hours Contract]]/Table39[[#This Row],[NA in Training Hours]]</f>
        <v>0</v>
      </c>
      <c r="AM46" s="3">
        <v>0</v>
      </c>
      <c r="AN46" s="3">
        <v>0</v>
      </c>
      <c r="AO46" s="4">
        <v>0</v>
      </c>
      <c r="AP46" s="1" t="s">
        <v>44</v>
      </c>
      <c r="AQ46" s="1">
        <v>4</v>
      </c>
    </row>
    <row r="47" spans="1:43" x14ac:dyDescent="0.2">
      <c r="A47" s="1" t="s">
        <v>221</v>
      </c>
      <c r="B47" s="1" t="s">
        <v>267</v>
      </c>
      <c r="C47" s="1" t="s">
        <v>476</v>
      </c>
      <c r="D47" s="1" t="s">
        <v>597</v>
      </c>
      <c r="E47" s="3">
        <v>71.888888888888886</v>
      </c>
      <c r="F47" s="3">
        <f t="shared" si="3"/>
        <v>223.08455555555557</v>
      </c>
      <c r="G47" s="3">
        <f>SUM(Table39[[#This Row],[RN Hours Contract (W/ Admin, DON)]], Table39[[#This Row],[LPN Contract Hours (w/ Admin)]], Table39[[#This Row],[CNA/NA/Med Aide Contract Hours]])</f>
        <v>0</v>
      </c>
      <c r="H47" s="4">
        <f>Table39[[#This Row],[Total Contract Hours]]/Table39[[#This Row],[Total Hours Nurse Staffing]]</f>
        <v>0</v>
      </c>
      <c r="I47" s="3">
        <f>SUM(Table39[[#This Row],[RN Hours]], Table39[[#This Row],[RN Admin Hours]], Table39[[#This Row],[RN DON Hours]])</f>
        <v>28.463888888888889</v>
      </c>
      <c r="J47" s="3">
        <f t="shared" si="0"/>
        <v>0</v>
      </c>
      <c r="K47" s="4">
        <f>Table39[[#This Row],[RN Hours Contract (W/ Admin, DON)]]/Table39[[#This Row],[RN Hours (w/ Admin, DON)]]</f>
        <v>0</v>
      </c>
      <c r="L47" s="3">
        <v>21.352777777777778</v>
      </c>
      <c r="M47" s="3">
        <v>0</v>
      </c>
      <c r="N47" s="4">
        <f>Table39[[#This Row],[RN Hours Contract]]/Table39[[#This Row],[RN Hours]]</f>
        <v>0</v>
      </c>
      <c r="O47" s="3">
        <v>0</v>
      </c>
      <c r="P47" s="3">
        <v>0</v>
      </c>
      <c r="Q47" s="4">
        <v>0</v>
      </c>
      <c r="R47" s="3">
        <v>7.1111111111111107</v>
      </c>
      <c r="S47" s="3">
        <v>0</v>
      </c>
      <c r="T47" s="4">
        <f>Table39[[#This Row],[RN DON Hours Contract]]/Table39[[#This Row],[RN DON Hours]]</f>
        <v>0</v>
      </c>
      <c r="U47" s="3">
        <f>SUM(Table39[[#This Row],[LPN Hours]], Table39[[#This Row],[LPN Admin Hours]])</f>
        <v>44.881666666666668</v>
      </c>
      <c r="V47" s="3">
        <f>Table39[[#This Row],[LPN Hours Contract]]+Table39[[#This Row],[LPN Admin Hours Contract]]</f>
        <v>0</v>
      </c>
      <c r="W47" s="4">
        <f t="shared" si="1"/>
        <v>0</v>
      </c>
      <c r="X47" s="3">
        <v>44.881666666666668</v>
      </c>
      <c r="Y47" s="3">
        <v>0</v>
      </c>
      <c r="Z47" s="4">
        <f>Table39[[#This Row],[LPN Hours Contract]]/Table39[[#This Row],[LPN Hours]]</f>
        <v>0</v>
      </c>
      <c r="AA47" s="3">
        <v>0</v>
      </c>
      <c r="AB47" s="3">
        <v>0</v>
      </c>
      <c r="AC47" s="4">
        <v>0</v>
      </c>
      <c r="AD47" s="3">
        <f>SUM(Table39[[#This Row],[CNA Hours]], Table39[[#This Row],[NA in Training Hours]], Table39[[#This Row],[Med Aide/Tech Hours]])</f>
        <v>149.739</v>
      </c>
      <c r="AE47" s="3">
        <f>SUM(Table39[[#This Row],[CNA Hours Contract]], Table39[[#This Row],[NA in Training Hours Contract]], Table39[[#This Row],[Med Aide/Tech Hours Contract]])</f>
        <v>0</v>
      </c>
      <c r="AF47" s="4">
        <f>Table39[[#This Row],[CNA/NA/Med Aide Contract Hours]]/Table39[[#This Row],[Total CNA, NA in Training, Med Aide/Tech Hours]]</f>
        <v>0</v>
      </c>
      <c r="AG47" s="3">
        <v>149.739</v>
      </c>
      <c r="AH47" s="3">
        <v>0</v>
      </c>
      <c r="AI47" s="4">
        <f>Table39[[#This Row],[CNA Hours Contract]]/Table39[[#This Row],[CNA Hours]]</f>
        <v>0</v>
      </c>
      <c r="AJ47" s="3">
        <v>0</v>
      </c>
      <c r="AK47" s="3">
        <v>0</v>
      </c>
      <c r="AL47" s="4">
        <v>0</v>
      </c>
      <c r="AM47" s="3">
        <v>0</v>
      </c>
      <c r="AN47" s="3">
        <v>0</v>
      </c>
      <c r="AO47" s="4">
        <v>0</v>
      </c>
      <c r="AP47" s="1" t="s">
        <v>45</v>
      </c>
      <c r="AQ47" s="1">
        <v>4</v>
      </c>
    </row>
    <row r="48" spans="1:43" x14ac:dyDescent="0.2">
      <c r="A48" s="1" t="s">
        <v>221</v>
      </c>
      <c r="B48" s="1" t="s">
        <v>268</v>
      </c>
      <c r="C48" s="1" t="s">
        <v>477</v>
      </c>
      <c r="D48" s="1" t="s">
        <v>589</v>
      </c>
      <c r="E48" s="3">
        <v>121.91111111111111</v>
      </c>
      <c r="F48" s="3">
        <f t="shared" si="3"/>
        <v>457.72144444444444</v>
      </c>
      <c r="G48" s="3">
        <f>SUM(Table39[[#This Row],[RN Hours Contract (W/ Admin, DON)]], Table39[[#This Row],[LPN Contract Hours (w/ Admin)]], Table39[[#This Row],[CNA/NA/Med Aide Contract Hours]])</f>
        <v>63.903888888888893</v>
      </c>
      <c r="H48" s="4">
        <f>Table39[[#This Row],[Total Contract Hours]]/Table39[[#This Row],[Total Hours Nurse Staffing]]</f>
        <v>0.13961305432488902</v>
      </c>
      <c r="I48" s="3">
        <f>SUM(Table39[[#This Row],[RN Hours]], Table39[[#This Row],[RN Admin Hours]], Table39[[#This Row],[RN DON Hours]])</f>
        <v>92.549999999999983</v>
      </c>
      <c r="J48" s="3">
        <f t="shared" si="0"/>
        <v>3.5509999999999993</v>
      </c>
      <c r="K48" s="4">
        <f>Table39[[#This Row],[RN Hours Contract (W/ Admin, DON)]]/Table39[[#This Row],[RN Hours (w/ Admin, DON)]]</f>
        <v>3.8368449486763913E-2</v>
      </c>
      <c r="L48" s="3">
        <v>64.793888888888887</v>
      </c>
      <c r="M48" s="3">
        <v>3.5509999999999993</v>
      </c>
      <c r="N48" s="4">
        <f>Table39[[#This Row],[RN Hours Contract]]/Table39[[#This Row],[RN Hours]]</f>
        <v>5.4804551183667859E-2</v>
      </c>
      <c r="O48" s="3">
        <v>22.333888888888886</v>
      </c>
      <c r="P48" s="3">
        <v>0</v>
      </c>
      <c r="Q48" s="4">
        <f>Table39[[#This Row],[RN Admin Hours Contract]]/Table39[[#This Row],[RN Admin Hours]]</f>
        <v>0</v>
      </c>
      <c r="R48" s="3">
        <v>5.4222222222222225</v>
      </c>
      <c r="S48" s="3">
        <v>0</v>
      </c>
      <c r="T48" s="4">
        <f>Table39[[#This Row],[RN DON Hours Contract]]/Table39[[#This Row],[RN DON Hours]]</f>
        <v>0</v>
      </c>
      <c r="U48" s="3">
        <f>SUM(Table39[[#This Row],[LPN Hours]], Table39[[#This Row],[LPN Admin Hours]])</f>
        <v>111.48844444444445</v>
      </c>
      <c r="V48" s="3">
        <f>Table39[[#This Row],[LPN Hours Contract]]+Table39[[#This Row],[LPN Admin Hours Contract]]</f>
        <v>7.240999999999997</v>
      </c>
      <c r="W48" s="4">
        <f t="shared" si="1"/>
        <v>6.4948435114351624E-2</v>
      </c>
      <c r="X48" s="3">
        <v>104.99066666666667</v>
      </c>
      <c r="Y48" s="3">
        <v>7.240999999999997</v>
      </c>
      <c r="Z48" s="4">
        <f>Table39[[#This Row],[LPN Hours Contract]]/Table39[[#This Row],[LPN Hours]]</f>
        <v>6.8968035253927307E-2</v>
      </c>
      <c r="AA48" s="3">
        <v>6.4977777777777783</v>
      </c>
      <c r="AB48" s="3">
        <v>0</v>
      </c>
      <c r="AC48" s="4">
        <f>Table39[[#This Row],[LPN Admin Hours Contract]]/Table39[[#This Row],[LPN Admin Hours]]</f>
        <v>0</v>
      </c>
      <c r="AD48" s="3">
        <f>SUM(Table39[[#This Row],[CNA Hours]], Table39[[#This Row],[NA in Training Hours]], Table39[[#This Row],[Med Aide/Tech Hours]])</f>
        <v>253.68299999999999</v>
      </c>
      <c r="AE48" s="3">
        <f>SUM(Table39[[#This Row],[CNA Hours Contract]], Table39[[#This Row],[NA in Training Hours Contract]], Table39[[#This Row],[Med Aide/Tech Hours Contract]])</f>
        <v>53.111888888888899</v>
      </c>
      <c r="AF48" s="4">
        <f>Table39[[#This Row],[CNA/NA/Med Aide Contract Hours]]/Table39[[#This Row],[Total CNA, NA in Training, Med Aide/Tech Hours]]</f>
        <v>0.20936321664789875</v>
      </c>
      <c r="AG48" s="3">
        <v>240.72688888888888</v>
      </c>
      <c r="AH48" s="3">
        <v>53.111888888888899</v>
      </c>
      <c r="AI48" s="4">
        <f>Table39[[#This Row],[CNA Hours Contract]]/Table39[[#This Row],[CNA Hours]]</f>
        <v>0.22063131017076987</v>
      </c>
      <c r="AJ48" s="3">
        <v>12.956111111111111</v>
      </c>
      <c r="AK48" s="3">
        <v>0</v>
      </c>
      <c r="AL48" s="4">
        <f>Table39[[#This Row],[NA in Training Hours Contract]]/Table39[[#This Row],[NA in Training Hours]]</f>
        <v>0</v>
      </c>
      <c r="AM48" s="3">
        <v>0</v>
      </c>
      <c r="AN48" s="3">
        <v>0</v>
      </c>
      <c r="AO48" s="4">
        <v>0</v>
      </c>
      <c r="AP48" s="1" t="s">
        <v>46</v>
      </c>
      <c r="AQ48" s="1">
        <v>4</v>
      </c>
    </row>
    <row r="49" spans="1:43" x14ac:dyDescent="0.2">
      <c r="A49" s="1" t="s">
        <v>221</v>
      </c>
      <c r="B49" s="1" t="s">
        <v>269</v>
      </c>
      <c r="C49" s="1" t="s">
        <v>478</v>
      </c>
      <c r="D49" s="1" t="s">
        <v>598</v>
      </c>
      <c r="E49" s="3">
        <v>73.077777777777783</v>
      </c>
      <c r="F49" s="3">
        <f t="shared" si="3"/>
        <v>277.85911111111113</v>
      </c>
      <c r="G49" s="3">
        <f>SUM(Table39[[#This Row],[RN Hours Contract (W/ Admin, DON)]], Table39[[#This Row],[LPN Contract Hours (w/ Admin)]], Table39[[#This Row],[CNA/NA/Med Aide Contract Hours]])</f>
        <v>0</v>
      </c>
      <c r="H49" s="4">
        <f>Table39[[#This Row],[Total Contract Hours]]/Table39[[#This Row],[Total Hours Nurse Staffing]]</f>
        <v>0</v>
      </c>
      <c r="I49" s="3">
        <f>SUM(Table39[[#This Row],[RN Hours]], Table39[[#This Row],[RN Admin Hours]], Table39[[#This Row],[RN DON Hours]])</f>
        <v>37.774000000000001</v>
      </c>
      <c r="J49" s="3">
        <f t="shared" si="0"/>
        <v>0</v>
      </c>
      <c r="K49" s="4">
        <f>Table39[[#This Row],[RN Hours Contract (W/ Admin, DON)]]/Table39[[#This Row],[RN Hours (w/ Admin, DON)]]</f>
        <v>0</v>
      </c>
      <c r="L49" s="3">
        <v>37.774000000000001</v>
      </c>
      <c r="M49" s="3">
        <v>0</v>
      </c>
      <c r="N49" s="4">
        <f>Table39[[#This Row],[RN Hours Contract]]/Table39[[#This Row],[RN Hours]]</f>
        <v>0</v>
      </c>
      <c r="O49" s="3">
        <v>0</v>
      </c>
      <c r="P49" s="3">
        <v>0</v>
      </c>
      <c r="Q49" s="4">
        <v>0</v>
      </c>
      <c r="R49" s="3">
        <v>0</v>
      </c>
      <c r="S49" s="3">
        <v>0</v>
      </c>
      <c r="T49" s="4">
        <v>0</v>
      </c>
      <c r="U49" s="3">
        <f>SUM(Table39[[#This Row],[LPN Hours]], Table39[[#This Row],[LPN Admin Hours]])</f>
        <v>83.846111111111114</v>
      </c>
      <c r="V49" s="3">
        <f>Table39[[#This Row],[LPN Hours Contract]]+Table39[[#This Row],[LPN Admin Hours Contract]]</f>
        <v>0</v>
      </c>
      <c r="W49" s="4">
        <f t="shared" si="1"/>
        <v>0</v>
      </c>
      <c r="X49" s="3">
        <v>78.123999999999995</v>
      </c>
      <c r="Y49" s="3">
        <v>0</v>
      </c>
      <c r="Z49" s="4">
        <f>Table39[[#This Row],[LPN Hours Contract]]/Table39[[#This Row],[LPN Hours]]</f>
        <v>0</v>
      </c>
      <c r="AA49" s="3">
        <v>5.7221111111111123</v>
      </c>
      <c r="AB49" s="3">
        <v>0</v>
      </c>
      <c r="AC49" s="4">
        <f>Table39[[#This Row],[LPN Admin Hours Contract]]/Table39[[#This Row],[LPN Admin Hours]]</f>
        <v>0</v>
      </c>
      <c r="AD49" s="3">
        <f>SUM(Table39[[#This Row],[CNA Hours]], Table39[[#This Row],[NA in Training Hours]], Table39[[#This Row],[Med Aide/Tech Hours]])</f>
        <v>156.239</v>
      </c>
      <c r="AE49" s="3">
        <f>SUM(Table39[[#This Row],[CNA Hours Contract]], Table39[[#This Row],[NA in Training Hours Contract]], Table39[[#This Row],[Med Aide/Tech Hours Contract]])</f>
        <v>0</v>
      </c>
      <c r="AF49" s="4">
        <f>Table39[[#This Row],[CNA/NA/Med Aide Contract Hours]]/Table39[[#This Row],[Total CNA, NA in Training, Med Aide/Tech Hours]]</f>
        <v>0</v>
      </c>
      <c r="AG49" s="3">
        <v>156.239</v>
      </c>
      <c r="AH49" s="3">
        <v>0</v>
      </c>
      <c r="AI49" s="4">
        <f>Table39[[#This Row],[CNA Hours Contract]]/Table39[[#This Row],[CNA Hours]]</f>
        <v>0</v>
      </c>
      <c r="AJ49" s="3">
        <v>0</v>
      </c>
      <c r="AK49" s="3">
        <v>0</v>
      </c>
      <c r="AL49" s="4">
        <v>0</v>
      </c>
      <c r="AM49" s="3">
        <v>0</v>
      </c>
      <c r="AN49" s="3">
        <v>0</v>
      </c>
      <c r="AO49" s="4">
        <v>0</v>
      </c>
      <c r="AP49" s="1" t="s">
        <v>47</v>
      </c>
      <c r="AQ49" s="1">
        <v>4</v>
      </c>
    </row>
    <row r="50" spans="1:43" x14ac:dyDescent="0.2">
      <c r="A50" s="1" t="s">
        <v>221</v>
      </c>
      <c r="B50" s="1" t="s">
        <v>270</v>
      </c>
      <c r="C50" s="1" t="s">
        <v>479</v>
      </c>
      <c r="D50" s="1" t="s">
        <v>598</v>
      </c>
      <c r="E50" s="3">
        <v>91.344444444444449</v>
      </c>
      <c r="F50" s="3">
        <f t="shared" ref="F50:F58" si="4">SUM(I50,U50,AD50)</f>
        <v>356.04277777777781</v>
      </c>
      <c r="G50" s="3">
        <f>SUM(Table39[[#This Row],[RN Hours Contract (W/ Admin, DON)]], Table39[[#This Row],[LPN Contract Hours (w/ Admin)]], Table39[[#This Row],[CNA/NA/Med Aide Contract Hours]])</f>
        <v>0.36388888888888887</v>
      </c>
      <c r="H50" s="4">
        <f>Table39[[#This Row],[Total Contract Hours]]/Table39[[#This Row],[Total Hours Nurse Staffing]]</f>
        <v>1.0220369899372264E-3</v>
      </c>
      <c r="I50" s="3">
        <f>SUM(Table39[[#This Row],[RN Hours]], Table39[[#This Row],[RN Admin Hours]], Table39[[#This Row],[RN DON Hours]])</f>
        <v>46.716222222222221</v>
      </c>
      <c r="J50" s="3">
        <f t="shared" si="0"/>
        <v>0.36388888888888887</v>
      </c>
      <c r="K50" s="4">
        <f>Table39[[#This Row],[RN Hours Contract (W/ Admin, DON)]]/Table39[[#This Row],[RN Hours (w/ Admin, DON)]]</f>
        <v>7.7893475024141028E-3</v>
      </c>
      <c r="L50" s="3">
        <v>19.556444444444445</v>
      </c>
      <c r="M50" s="3">
        <v>8.8888888888888892E-2</v>
      </c>
      <c r="N50" s="4">
        <f>Table39[[#This Row],[RN Hours Contract]]/Table39[[#This Row],[RN Hours]]</f>
        <v>4.5452479432753056E-3</v>
      </c>
      <c r="O50" s="3">
        <v>21.734777777777779</v>
      </c>
      <c r="P50" s="3">
        <v>0.18333333333333332</v>
      </c>
      <c r="Q50" s="4">
        <f>Table39[[#This Row],[RN Admin Hours Contract]]/Table39[[#This Row],[RN Admin Hours]]</f>
        <v>8.4350222122251579E-3</v>
      </c>
      <c r="R50" s="3">
        <v>5.4249999999999998</v>
      </c>
      <c r="S50" s="3">
        <v>9.166666666666666E-2</v>
      </c>
      <c r="T50" s="4">
        <f>Table39[[#This Row],[RN DON Hours Contract]]/Table39[[#This Row],[RN DON Hours]]</f>
        <v>1.6897081413210446E-2</v>
      </c>
      <c r="U50" s="3">
        <f>SUM(Table39[[#This Row],[LPN Hours]], Table39[[#This Row],[LPN Admin Hours]])</f>
        <v>75.430555555555571</v>
      </c>
      <c r="V50" s="3">
        <f>Table39[[#This Row],[LPN Hours Contract]]+Table39[[#This Row],[LPN Admin Hours Contract]]</f>
        <v>0</v>
      </c>
      <c r="W50" s="4">
        <f t="shared" si="1"/>
        <v>0</v>
      </c>
      <c r="X50" s="3">
        <v>64.986777777777789</v>
      </c>
      <c r="Y50" s="3">
        <v>0</v>
      </c>
      <c r="Z50" s="4">
        <f>Table39[[#This Row],[LPN Hours Contract]]/Table39[[#This Row],[LPN Hours]]</f>
        <v>0</v>
      </c>
      <c r="AA50" s="3">
        <v>10.443777777777777</v>
      </c>
      <c r="AB50" s="3">
        <v>0</v>
      </c>
      <c r="AC50" s="4">
        <f>Table39[[#This Row],[LPN Admin Hours Contract]]/Table39[[#This Row],[LPN Admin Hours]]</f>
        <v>0</v>
      </c>
      <c r="AD50" s="3">
        <f>SUM(Table39[[#This Row],[CNA Hours]], Table39[[#This Row],[NA in Training Hours]], Table39[[#This Row],[Med Aide/Tech Hours]])</f>
        <v>233.89599999999999</v>
      </c>
      <c r="AE50" s="3">
        <f>SUM(Table39[[#This Row],[CNA Hours Contract]], Table39[[#This Row],[NA in Training Hours Contract]], Table39[[#This Row],[Med Aide/Tech Hours Contract]])</f>
        <v>0</v>
      </c>
      <c r="AF50" s="4">
        <f>Table39[[#This Row],[CNA/NA/Med Aide Contract Hours]]/Table39[[#This Row],[Total CNA, NA in Training, Med Aide/Tech Hours]]</f>
        <v>0</v>
      </c>
      <c r="AG50" s="3">
        <v>205.16422222222221</v>
      </c>
      <c r="AH50" s="3">
        <v>0</v>
      </c>
      <c r="AI50" s="4">
        <f>Table39[[#This Row],[CNA Hours Contract]]/Table39[[#This Row],[CNA Hours]]</f>
        <v>0</v>
      </c>
      <c r="AJ50" s="3">
        <v>26.327000000000002</v>
      </c>
      <c r="AK50" s="3">
        <v>0</v>
      </c>
      <c r="AL50" s="4">
        <v>0</v>
      </c>
      <c r="AM50" s="3">
        <v>2.4047777777777783</v>
      </c>
      <c r="AN50" s="3">
        <v>0</v>
      </c>
      <c r="AO50" s="4">
        <v>0</v>
      </c>
      <c r="AP50" s="1" t="s">
        <v>48</v>
      </c>
      <c r="AQ50" s="1">
        <v>4</v>
      </c>
    </row>
    <row r="51" spans="1:43" x14ac:dyDescent="0.2">
      <c r="A51" s="1" t="s">
        <v>221</v>
      </c>
      <c r="B51" s="1" t="s">
        <v>271</v>
      </c>
      <c r="C51" s="1" t="s">
        <v>475</v>
      </c>
      <c r="D51" s="1" t="s">
        <v>596</v>
      </c>
      <c r="E51" s="3">
        <v>89.888888888888886</v>
      </c>
      <c r="F51" s="3">
        <f t="shared" si="4"/>
        <v>295.75077777777778</v>
      </c>
      <c r="G51" s="3">
        <f>SUM(Table39[[#This Row],[RN Hours Contract (W/ Admin, DON)]], Table39[[#This Row],[LPN Contract Hours (w/ Admin)]], Table39[[#This Row],[CNA/NA/Med Aide Contract Hours]])</f>
        <v>0.12222222222222222</v>
      </c>
      <c r="H51" s="4">
        <f>Table39[[#This Row],[Total Contract Hours]]/Table39[[#This Row],[Total Hours Nurse Staffing]]</f>
        <v>4.1326086490990724E-4</v>
      </c>
      <c r="I51" s="3">
        <f>SUM(Table39[[#This Row],[RN Hours]], Table39[[#This Row],[RN Admin Hours]], Table39[[#This Row],[RN DON Hours]])</f>
        <v>59.509777777777778</v>
      </c>
      <c r="J51" s="3">
        <f t="shared" si="0"/>
        <v>5.5555555555555552E-2</v>
      </c>
      <c r="K51" s="4">
        <f>Table39[[#This Row],[RN Hours Contract (W/ Admin, DON)]]/Table39[[#This Row],[RN Hours (w/ Admin, DON)]]</f>
        <v>9.3355340298886455E-4</v>
      </c>
      <c r="L51" s="3">
        <v>32.518111111111111</v>
      </c>
      <c r="M51" s="3">
        <v>5.5555555555555552E-2</v>
      </c>
      <c r="N51" s="4">
        <f>Table39[[#This Row],[RN Hours Contract]]/Table39[[#This Row],[RN Hours]]</f>
        <v>1.7084496502803566E-3</v>
      </c>
      <c r="O51" s="3">
        <v>21.302777777777777</v>
      </c>
      <c r="P51" s="3">
        <v>0</v>
      </c>
      <c r="Q51" s="4">
        <f>Table39[[#This Row],[RN Admin Hours Contract]]/Table39[[#This Row],[RN Admin Hours]]</f>
        <v>0</v>
      </c>
      <c r="R51" s="3">
        <v>5.6888888888888891</v>
      </c>
      <c r="S51" s="3">
        <v>0</v>
      </c>
      <c r="T51" s="4">
        <f>Table39[[#This Row],[RN DON Hours Contract]]/Table39[[#This Row],[RN DON Hours]]</f>
        <v>0</v>
      </c>
      <c r="U51" s="3">
        <f>SUM(Table39[[#This Row],[LPN Hours]], Table39[[#This Row],[LPN Admin Hours]])</f>
        <v>76.531666666666666</v>
      </c>
      <c r="V51" s="3">
        <f>Table39[[#This Row],[LPN Hours Contract]]+Table39[[#This Row],[LPN Admin Hours Contract]]</f>
        <v>6.6666666666666666E-2</v>
      </c>
      <c r="W51" s="4">
        <f t="shared" si="1"/>
        <v>8.7109910930116075E-4</v>
      </c>
      <c r="X51" s="3">
        <v>69.672444444444452</v>
      </c>
      <c r="Y51" s="3">
        <v>0</v>
      </c>
      <c r="Z51" s="4">
        <f>Table39[[#This Row],[LPN Hours Contract]]/Table39[[#This Row],[LPN Hours]]</f>
        <v>0</v>
      </c>
      <c r="AA51" s="3">
        <v>6.859222222222221</v>
      </c>
      <c r="AB51" s="3">
        <v>6.6666666666666666E-2</v>
      </c>
      <c r="AC51" s="4">
        <f>Table39[[#This Row],[LPN Admin Hours Contract]]/Table39[[#This Row],[LPN Admin Hours]]</f>
        <v>9.7192749420893215E-3</v>
      </c>
      <c r="AD51" s="3">
        <f>SUM(Table39[[#This Row],[CNA Hours]], Table39[[#This Row],[NA in Training Hours]], Table39[[#This Row],[Med Aide/Tech Hours]])</f>
        <v>159.70933333333332</v>
      </c>
      <c r="AE51" s="3">
        <f>SUM(Table39[[#This Row],[CNA Hours Contract]], Table39[[#This Row],[NA in Training Hours Contract]], Table39[[#This Row],[Med Aide/Tech Hours Contract]])</f>
        <v>0</v>
      </c>
      <c r="AF51" s="4">
        <f>Table39[[#This Row],[CNA/NA/Med Aide Contract Hours]]/Table39[[#This Row],[Total CNA, NA in Training, Med Aide/Tech Hours]]</f>
        <v>0</v>
      </c>
      <c r="AG51" s="3">
        <v>151.74111111111111</v>
      </c>
      <c r="AH51" s="3">
        <v>0</v>
      </c>
      <c r="AI51" s="4">
        <f>Table39[[#This Row],[CNA Hours Contract]]/Table39[[#This Row],[CNA Hours]]</f>
        <v>0</v>
      </c>
      <c r="AJ51" s="3">
        <v>7.9682222222222219</v>
      </c>
      <c r="AK51" s="3">
        <v>0</v>
      </c>
      <c r="AL51" s="4">
        <v>0</v>
      </c>
      <c r="AM51" s="3">
        <v>0</v>
      </c>
      <c r="AN51" s="3">
        <v>0</v>
      </c>
      <c r="AO51" s="4">
        <v>0</v>
      </c>
      <c r="AP51" s="1" t="s">
        <v>49</v>
      </c>
      <c r="AQ51" s="1">
        <v>4</v>
      </c>
    </row>
    <row r="52" spans="1:43" x14ac:dyDescent="0.2">
      <c r="A52" s="1" t="s">
        <v>221</v>
      </c>
      <c r="B52" s="1" t="s">
        <v>272</v>
      </c>
      <c r="C52" s="1" t="s">
        <v>445</v>
      </c>
      <c r="D52" s="1" t="s">
        <v>572</v>
      </c>
      <c r="E52" s="3">
        <v>88.422222222222217</v>
      </c>
      <c r="F52" s="3">
        <f t="shared" si="4"/>
        <v>308.56988888888884</v>
      </c>
      <c r="G52" s="3">
        <f>SUM(Table39[[#This Row],[RN Hours Contract (W/ Admin, DON)]], Table39[[#This Row],[LPN Contract Hours (w/ Admin)]], Table39[[#This Row],[CNA/NA/Med Aide Contract Hours]])</f>
        <v>0</v>
      </c>
      <c r="H52" s="4">
        <f>Table39[[#This Row],[Total Contract Hours]]/Table39[[#This Row],[Total Hours Nurse Staffing]]</f>
        <v>0</v>
      </c>
      <c r="I52" s="3">
        <f>SUM(Table39[[#This Row],[RN Hours]], Table39[[#This Row],[RN Admin Hours]], Table39[[#This Row],[RN DON Hours]])</f>
        <v>67.191888888888883</v>
      </c>
      <c r="J52" s="3">
        <f t="shared" si="0"/>
        <v>0</v>
      </c>
      <c r="K52" s="4">
        <f>Table39[[#This Row],[RN Hours Contract (W/ Admin, DON)]]/Table39[[#This Row],[RN Hours (w/ Admin, DON)]]</f>
        <v>0</v>
      </c>
      <c r="L52" s="3">
        <v>45.147444444444446</v>
      </c>
      <c r="M52" s="3">
        <v>0</v>
      </c>
      <c r="N52" s="4">
        <f>Table39[[#This Row],[RN Hours Contract]]/Table39[[#This Row],[RN Hours]]</f>
        <v>0</v>
      </c>
      <c r="O52" s="3">
        <v>16.444444444444443</v>
      </c>
      <c r="P52" s="3">
        <v>0</v>
      </c>
      <c r="Q52" s="4">
        <f>Table39[[#This Row],[RN Admin Hours Contract]]/Table39[[#This Row],[RN Admin Hours]]</f>
        <v>0</v>
      </c>
      <c r="R52" s="3">
        <v>5.6</v>
      </c>
      <c r="S52" s="3">
        <v>0</v>
      </c>
      <c r="T52" s="4">
        <f>Table39[[#This Row],[RN DON Hours Contract]]/Table39[[#This Row],[RN DON Hours]]</f>
        <v>0</v>
      </c>
      <c r="U52" s="3">
        <f>SUM(Table39[[#This Row],[LPN Hours]], Table39[[#This Row],[LPN Admin Hours]])</f>
        <v>38.592999999999996</v>
      </c>
      <c r="V52" s="3">
        <f>Table39[[#This Row],[LPN Hours Contract]]+Table39[[#This Row],[LPN Admin Hours Contract]]</f>
        <v>0</v>
      </c>
      <c r="W52" s="4">
        <f t="shared" si="1"/>
        <v>0</v>
      </c>
      <c r="X52" s="3">
        <v>38.592999999999996</v>
      </c>
      <c r="Y52" s="3">
        <v>0</v>
      </c>
      <c r="Z52" s="4">
        <f>Table39[[#This Row],[LPN Hours Contract]]/Table39[[#This Row],[LPN Hours]]</f>
        <v>0</v>
      </c>
      <c r="AA52" s="3">
        <v>0</v>
      </c>
      <c r="AB52" s="3">
        <v>0</v>
      </c>
      <c r="AC52" s="4">
        <v>0</v>
      </c>
      <c r="AD52" s="3">
        <f>SUM(Table39[[#This Row],[CNA Hours]], Table39[[#This Row],[NA in Training Hours]], Table39[[#This Row],[Med Aide/Tech Hours]])</f>
        <v>202.785</v>
      </c>
      <c r="AE52" s="3">
        <f>SUM(Table39[[#This Row],[CNA Hours Contract]], Table39[[#This Row],[NA in Training Hours Contract]], Table39[[#This Row],[Med Aide/Tech Hours Contract]])</f>
        <v>0</v>
      </c>
      <c r="AF52" s="4">
        <f>Table39[[#This Row],[CNA/NA/Med Aide Contract Hours]]/Table39[[#This Row],[Total CNA, NA in Training, Med Aide/Tech Hours]]</f>
        <v>0</v>
      </c>
      <c r="AG52" s="3">
        <v>190.07955555555554</v>
      </c>
      <c r="AH52" s="3">
        <v>0</v>
      </c>
      <c r="AI52" s="4">
        <f>Table39[[#This Row],[CNA Hours Contract]]/Table39[[#This Row],[CNA Hours]]</f>
        <v>0</v>
      </c>
      <c r="AJ52" s="3">
        <v>12.705444444444447</v>
      </c>
      <c r="AK52" s="3">
        <v>0</v>
      </c>
      <c r="AL52" s="4">
        <v>0</v>
      </c>
      <c r="AM52" s="3">
        <v>0</v>
      </c>
      <c r="AN52" s="3">
        <v>0</v>
      </c>
      <c r="AO52" s="4">
        <v>0</v>
      </c>
      <c r="AP52" s="1" t="s">
        <v>50</v>
      </c>
      <c r="AQ52" s="1">
        <v>4</v>
      </c>
    </row>
    <row r="53" spans="1:43" x14ac:dyDescent="0.2">
      <c r="A53" s="1" t="s">
        <v>221</v>
      </c>
      <c r="B53" s="1" t="s">
        <v>273</v>
      </c>
      <c r="C53" s="1" t="s">
        <v>470</v>
      </c>
      <c r="D53" s="1" t="s">
        <v>591</v>
      </c>
      <c r="E53" s="3">
        <v>105.23333333333333</v>
      </c>
      <c r="F53" s="3">
        <f t="shared" si="4"/>
        <v>324.47922222222223</v>
      </c>
      <c r="G53" s="3">
        <f>SUM(Table39[[#This Row],[RN Hours Contract (W/ Admin, DON)]], Table39[[#This Row],[LPN Contract Hours (w/ Admin)]], Table39[[#This Row],[CNA/NA/Med Aide Contract Hours]])</f>
        <v>29.827777777777776</v>
      </c>
      <c r="H53" s="4">
        <f>Table39[[#This Row],[Total Contract Hours]]/Table39[[#This Row],[Total Hours Nurse Staffing]]</f>
        <v>9.1925077894047649E-2</v>
      </c>
      <c r="I53" s="3">
        <f>SUM(Table39[[#This Row],[RN Hours]], Table39[[#This Row],[RN Admin Hours]], Table39[[#This Row],[RN DON Hours]])</f>
        <v>50.851111111111116</v>
      </c>
      <c r="J53" s="3">
        <f t="shared" si="0"/>
        <v>0</v>
      </c>
      <c r="K53" s="4">
        <f>Table39[[#This Row],[RN Hours Contract (W/ Admin, DON)]]/Table39[[#This Row],[RN Hours (w/ Admin, DON)]]</f>
        <v>0</v>
      </c>
      <c r="L53" s="3">
        <v>39.828888888888891</v>
      </c>
      <c r="M53" s="3">
        <v>0</v>
      </c>
      <c r="N53" s="4">
        <f>Table39[[#This Row],[RN Hours Contract]]/Table39[[#This Row],[RN Hours]]</f>
        <v>0</v>
      </c>
      <c r="O53" s="3">
        <v>5.333333333333333</v>
      </c>
      <c r="P53" s="3">
        <v>0</v>
      </c>
      <c r="Q53" s="4">
        <f>Table39[[#This Row],[RN Admin Hours Contract]]/Table39[[#This Row],[RN Admin Hours]]</f>
        <v>0</v>
      </c>
      <c r="R53" s="3">
        <v>5.6888888888888891</v>
      </c>
      <c r="S53" s="3">
        <v>0</v>
      </c>
      <c r="T53" s="4">
        <f>Table39[[#This Row],[RN DON Hours Contract]]/Table39[[#This Row],[RN DON Hours]]</f>
        <v>0</v>
      </c>
      <c r="U53" s="3">
        <f>SUM(Table39[[#This Row],[LPN Hours]], Table39[[#This Row],[LPN Admin Hours]])</f>
        <v>83.044444444444451</v>
      </c>
      <c r="V53" s="3">
        <f>Table39[[#This Row],[LPN Hours Contract]]+Table39[[#This Row],[LPN Admin Hours Contract]]</f>
        <v>18.638888888888889</v>
      </c>
      <c r="W53" s="4">
        <f t="shared" si="1"/>
        <v>0.22444474177147444</v>
      </c>
      <c r="X53" s="3">
        <v>83.044444444444451</v>
      </c>
      <c r="Y53" s="3">
        <v>18.638888888888889</v>
      </c>
      <c r="Z53" s="4">
        <f>Table39[[#This Row],[LPN Hours Contract]]/Table39[[#This Row],[LPN Hours]]</f>
        <v>0.22444474177147444</v>
      </c>
      <c r="AA53" s="3">
        <v>0</v>
      </c>
      <c r="AB53" s="3">
        <v>0</v>
      </c>
      <c r="AC53" s="4">
        <v>0</v>
      </c>
      <c r="AD53" s="3">
        <f>SUM(Table39[[#This Row],[CNA Hours]], Table39[[#This Row],[NA in Training Hours]], Table39[[#This Row],[Med Aide/Tech Hours]])</f>
        <v>190.58366666666666</v>
      </c>
      <c r="AE53" s="3">
        <f>SUM(Table39[[#This Row],[CNA Hours Contract]], Table39[[#This Row],[NA in Training Hours Contract]], Table39[[#This Row],[Med Aide/Tech Hours Contract]])</f>
        <v>11.188888888888888</v>
      </c>
      <c r="AF53" s="4">
        <f>Table39[[#This Row],[CNA/NA/Med Aide Contract Hours]]/Table39[[#This Row],[Total CNA, NA in Training, Med Aide/Tech Hours]]</f>
        <v>5.8708540372761332E-2</v>
      </c>
      <c r="AG53" s="3">
        <v>190.58366666666666</v>
      </c>
      <c r="AH53" s="3">
        <v>11.188888888888888</v>
      </c>
      <c r="AI53" s="4">
        <f>Table39[[#This Row],[CNA Hours Contract]]/Table39[[#This Row],[CNA Hours]]</f>
        <v>5.8708540372761332E-2</v>
      </c>
      <c r="AJ53" s="3">
        <v>0</v>
      </c>
      <c r="AK53" s="3">
        <v>0</v>
      </c>
      <c r="AL53" s="4">
        <v>0</v>
      </c>
      <c r="AM53" s="3">
        <v>0</v>
      </c>
      <c r="AN53" s="3">
        <v>0</v>
      </c>
      <c r="AO53" s="4">
        <v>0</v>
      </c>
      <c r="AP53" s="1" t="s">
        <v>51</v>
      </c>
      <c r="AQ53" s="1">
        <v>4</v>
      </c>
    </row>
    <row r="54" spans="1:43" x14ac:dyDescent="0.2">
      <c r="A54" s="1" t="s">
        <v>221</v>
      </c>
      <c r="B54" s="1" t="s">
        <v>274</v>
      </c>
      <c r="C54" s="1" t="s">
        <v>480</v>
      </c>
      <c r="D54" s="1" t="s">
        <v>599</v>
      </c>
      <c r="E54" s="3">
        <v>109.13333333333334</v>
      </c>
      <c r="F54" s="3">
        <f t="shared" si="4"/>
        <v>493.70233333333329</v>
      </c>
      <c r="G54" s="3">
        <f>SUM(Table39[[#This Row],[RN Hours Contract (W/ Admin, DON)]], Table39[[#This Row],[LPN Contract Hours (w/ Admin)]], Table39[[#This Row],[CNA/NA/Med Aide Contract Hours]])</f>
        <v>28.966222222222218</v>
      </c>
      <c r="H54" s="4">
        <f>Table39[[#This Row],[Total Contract Hours]]/Table39[[#This Row],[Total Hours Nurse Staffing]]</f>
        <v>5.8671430670887828E-2</v>
      </c>
      <c r="I54" s="3">
        <f>SUM(Table39[[#This Row],[RN Hours]], Table39[[#This Row],[RN Admin Hours]], Table39[[#This Row],[RN DON Hours]])</f>
        <v>102.27222222222223</v>
      </c>
      <c r="J54" s="3">
        <f t="shared" si="0"/>
        <v>0</v>
      </c>
      <c r="K54" s="4">
        <f>Table39[[#This Row],[RN Hours Contract (W/ Admin, DON)]]/Table39[[#This Row],[RN Hours (w/ Admin, DON)]]</f>
        <v>0</v>
      </c>
      <c r="L54" s="3">
        <v>83.644444444444446</v>
      </c>
      <c r="M54" s="3">
        <v>0</v>
      </c>
      <c r="N54" s="4">
        <f>Table39[[#This Row],[RN Hours Contract]]/Table39[[#This Row],[RN Hours]]</f>
        <v>0</v>
      </c>
      <c r="O54" s="3">
        <v>18.627777777777776</v>
      </c>
      <c r="P54" s="3">
        <v>0</v>
      </c>
      <c r="Q54" s="4">
        <f>Table39[[#This Row],[RN Admin Hours Contract]]/Table39[[#This Row],[RN Admin Hours]]</f>
        <v>0</v>
      </c>
      <c r="R54" s="3">
        <v>0</v>
      </c>
      <c r="S54" s="3">
        <v>0</v>
      </c>
      <c r="T54" s="4">
        <v>0</v>
      </c>
      <c r="U54" s="3">
        <f>SUM(Table39[[#This Row],[LPN Hours]], Table39[[#This Row],[LPN Admin Hours]])</f>
        <v>96.463444444444434</v>
      </c>
      <c r="V54" s="3">
        <f>Table39[[#This Row],[LPN Hours Contract]]+Table39[[#This Row],[LPN Admin Hours Contract]]</f>
        <v>28.966222222222218</v>
      </c>
      <c r="W54" s="4">
        <f t="shared" si="1"/>
        <v>0.30028185691528508</v>
      </c>
      <c r="X54" s="3">
        <v>96.463444444444434</v>
      </c>
      <c r="Y54" s="3">
        <v>28.966222222222218</v>
      </c>
      <c r="Z54" s="4">
        <f>Table39[[#This Row],[LPN Hours Contract]]/Table39[[#This Row],[LPN Hours]]</f>
        <v>0.30028185691528508</v>
      </c>
      <c r="AA54" s="3">
        <v>0</v>
      </c>
      <c r="AB54" s="3">
        <v>0</v>
      </c>
      <c r="AC54" s="4">
        <v>0</v>
      </c>
      <c r="AD54" s="3">
        <f>SUM(Table39[[#This Row],[CNA Hours]], Table39[[#This Row],[NA in Training Hours]], Table39[[#This Row],[Med Aide/Tech Hours]])</f>
        <v>294.96666666666664</v>
      </c>
      <c r="AE54" s="3">
        <f>SUM(Table39[[#This Row],[CNA Hours Contract]], Table39[[#This Row],[NA in Training Hours Contract]], Table39[[#This Row],[Med Aide/Tech Hours Contract]])</f>
        <v>0</v>
      </c>
      <c r="AF54" s="4">
        <f>Table39[[#This Row],[CNA/NA/Med Aide Contract Hours]]/Table39[[#This Row],[Total CNA, NA in Training, Med Aide/Tech Hours]]</f>
        <v>0</v>
      </c>
      <c r="AG54" s="3">
        <v>261.81666666666666</v>
      </c>
      <c r="AH54" s="3">
        <v>0</v>
      </c>
      <c r="AI54" s="4">
        <f>Table39[[#This Row],[CNA Hours Contract]]/Table39[[#This Row],[CNA Hours]]</f>
        <v>0</v>
      </c>
      <c r="AJ54" s="3">
        <v>33.15</v>
      </c>
      <c r="AK54" s="3">
        <v>0</v>
      </c>
      <c r="AL54" s="4">
        <v>0</v>
      </c>
      <c r="AM54" s="3">
        <v>0</v>
      </c>
      <c r="AN54" s="3">
        <v>0</v>
      </c>
      <c r="AO54" s="4">
        <v>0</v>
      </c>
      <c r="AP54" s="1" t="s">
        <v>52</v>
      </c>
      <c r="AQ54" s="1">
        <v>4</v>
      </c>
    </row>
    <row r="55" spans="1:43" x14ac:dyDescent="0.2">
      <c r="A55" s="1" t="s">
        <v>221</v>
      </c>
      <c r="B55" s="1" t="s">
        <v>275</v>
      </c>
      <c r="C55" s="1" t="s">
        <v>481</v>
      </c>
      <c r="D55" s="1" t="s">
        <v>593</v>
      </c>
      <c r="E55" s="3">
        <v>63.81111111111111</v>
      </c>
      <c r="F55" s="3">
        <f t="shared" si="4"/>
        <v>237.7716666666667</v>
      </c>
      <c r="G55" s="3">
        <f>SUM(Table39[[#This Row],[RN Hours Contract (W/ Admin, DON)]], Table39[[#This Row],[LPN Contract Hours (w/ Admin)]], Table39[[#This Row],[CNA/NA/Med Aide Contract Hours]])</f>
        <v>9.6388888888888893</v>
      </c>
      <c r="H55" s="4">
        <f>Table39[[#This Row],[Total Contract Hours]]/Table39[[#This Row],[Total Hours Nurse Staffing]]</f>
        <v>4.0538425052980331E-2</v>
      </c>
      <c r="I55" s="3">
        <f>SUM(Table39[[#This Row],[RN Hours]], Table39[[#This Row],[RN Admin Hours]], Table39[[#This Row],[RN DON Hours]])</f>
        <v>23.530555555555559</v>
      </c>
      <c r="J55" s="3">
        <f t="shared" ref="J55:J118" si="5">SUM(M55,P55,S55)</f>
        <v>0</v>
      </c>
      <c r="K55" s="4">
        <f>Table39[[#This Row],[RN Hours Contract (W/ Admin, DON)]]/Table39[[#This Row],[RN Hours (w/ Admin, DON)]]</f>
        <v>0</v>
      </c>
      <c r="L55" s="3">
        <v>14.611111111111111</v>
      </c>
      <c r="M55" s="3">
        <v>0</v>
      </c>
      <c r="N55" s="4">
        <f>Table39[[#This Row],[RN Hours Contract]]/Table39[[#This Row],[RN Hours]]</f>
        <v>0</v>
      </c>
      <c r="O55" s="3">
        <v>5.3194444444444446</v>
      </c>
      <c r="P55" s="3">
        <v>0</v>
      </c>
      <c r="Q55" s="4">
        <f>Table39[[#This Row],[RN Admin Hours Contract]]/Table39[[#This Row],[RN Admin Hours]]</f>
        <v>0</v>
      </c>
      <c r="R55" s="3">
        <v>3.6</v>
      </c>
      <c r="S55" s="3">
        <v>0</v>
      </c>
      <c r="T55" s="4">
        <f>Table39[[#This Row],[RN DON Hours Contract]]/Table39[[#This Row],[RN DON Hours]]</f>
        <v>0</v>
      </c>
      <c r="U55" s="3">
        <f>SUM(Table39[[#This Row],[LPN Hours]], Table39[[#This Row],[LPN Admin Hours]])</f>
        <v>61.327777777777783</v>
      </c>
      <c r="V55" s="3">
        <f>Table39[[#This Row],[LPN Hours Contract]]+Table39[[#This Row],[LPN Admin Hours Contract]]</f>
        <v>2.1555555555555554</v>
      </c>
      <c r="W55" s="4">
        <f t="shared" ref="W55:W118" si="6">V55/U55</f>
        <v>3.5148111241960316E-2</v>
      </c>
      <c r="X55" s="3">
        <v>47.25277777777778</v>
      </c>
      <c r="Y55" s="3">
        <v>2.1555555555555554</v>
      </c>
      <c r="Z55" s="4">
        <f>Table39[[#This Row],[LPN Hours Contract]]/Table39[[#This Row],[LPN Hours]]</f>
        <v>4.5617541590735403E-2</v>
      </c>
      <c r="AA55" s="3">
        <v>14.074999999999999</v>
      </c>
      <c r="AB55" s="3">
        <v>0</v>
      </c>
      <c r="AC55" s="4">
        <f>Table39[[#This Row],[LPN Admin Hours Contract]]/Table39[[#This Row],[LPN Admin Hours]]</f>
        <v>0</v>
      </c>
      <c r="AD55" s="3">
        <f>SUM(Table39[[#This Row],[CNA Hours]], Table39[[#This Row],[NA in Training Hours]], Table39[[#This Row],[Med Aide/Tech Hours]])</f>
        <v>152.91333333333336</v>
      </c>
      <c r="AE55" s="3">
        <f>SUM(Table39[[#This Row],[CNA Hours Contract]], Table39[[#This Row],[NA in Training Hours Contract]], Table39[[#This Row],[Med Aide/Tech Hours Contract]])</f>
        <v>7.4833333333333334</v>
      </c>
      <c r="AF55" s="4">
        <f>Table39[[#This Row],[CNA/NA/Med Aide Contract Hours]]/Table39[[#This Row],[Total CNA, NA in Training, Med Aide/Tech Hours]]</f>
        <v>4.8938396477307404E-2</v>
      </c>
      <c r="AG55" s="3">
        <v>152.91333333333336</v>
      </c>
      <c r="AH55" s="3">
        <v>7.4833333333333334</v>
      </c>
      <c r="AI55" s="4">
        <f>Table39[[#This Row],[CNA Hours Contract]]/Table39[[#This Row],[CNA Hours]]</f>
        <v>4.8938396477307404E-2</v>
      </c>
      <c r="AJ55" s="3">
        <v>0</v>
      </c>
      <c r="AK55" s="3">
        <v>0</v>
      </c>
      <c r="AL55" s="4">
        <v>0</v>
      </c>
      <c r="AM55" s="3">
        <v>0</v>
      </c>
      <c r="AN55" s="3">
        <v>0</v>
      </c>
      <c r="AO55" s="4">
        <v>0</v>
      </c>
      <c r="AP55" s="1" t="s">
        <v>53</v>
      </c>
      <c r="AQ55" s="1">
        <v>4</v>
      </c>
    </row>
    <row r="56" spans="1:43" x14ac:dyDescent="0.2">
      <c r="A56" s="1" t="s">
        <v>221</v>
      </c>
      <c r="B56" s="1" t="s">
        <v>276</v>
      </c>
      <c r="C56" s="1" t="s">
        <v>482</v>
      </c>
      <c r="D56" s="1" t="s">
        <v>600</v>
      </c>
      <c r="E56" s="3">
        <v>77.13333333333334</v>
      </c>
      <c r="F56" s="3">
        <f t="shared" si="4"/>
        <v>282.93888888888887</v>
      </c>
      <c r="G56" s="3">
        <f>SUM(Table39[[#This Row],[RN Hours Contract (W/ Admin, DON)]], Table39[[#This Row],[LPN Contract Hours (w/ Admin)]], Table39[[#This Row],[CNA/NA/Med Aide Contract Hours]])</f>
        <v>1.7277777777777779</v>
      </c>
      <c r="H56" s="4">
        <f>Table39[[#This Row],[Total Contract Hours]]/Table39[[#This Row],[Total Hours Nurse Staffing]]</f>
        <v>6.106540477920243E-3</v>
      </c>
      <c r="I56" s="3">
        <f>SUM(Table39[[#This Row],[RN Hours]], Table39[[#This Row],[RN Admin Hours]], Table39[[#This Row],[RN DON Hours]])</f>
        <v>53.830555555555556</v>
      </c>
      <c r="J56" s="3">
        <f t="shared" si="5"/>
        <v>0</v>
      </c>
      <c r="K56" s="4">
        <f>Table39[[#This Row],[RN Hours Contract (W/ Admin, DON)]]/Table39[[#This Row],[RN Hours (w/ Admin, DON)]]</f>
        <v>0</v>
      </c>
      <c r="L56" s="3">
        <v>35.844444444444441</v>
      </c>
      <c r="M56" s="3">
        <v>0</v>
      </c>
      <c r="N56" s="4">
        <f>Table39[[#This Row],[RN Hours Contract]]/Table39[[#This Row],[RN Hours]]</f>
        <v>0</v>
      </c>
      <c r="O56" s="3">
        <v>12.277777777777779</v>
      </c>
      <c r="P56" s="3">
        <v>0</v>
      </c>
      <c r="Q56" s="4">
        <f>Table39[[#This Row],[RN Admin Hours Contract]]/Table39[[#This Row],[RN Admin Hours]]</f>
        <v>0</v>
      </c>
      <c r="R56" s="3">
        <v>5.708333333333333</v>
      </c>
      <c r="S56" s="3">
        <v>0</v>
      </c>
      <c r="T56" s="4">
        <f>Table39[[#This Row],[RN DON Hours Contract]]/Table39[[#This Row],[RN DON Hours]]</f>
        <v>0</v>
      </c>
      <c r="U56" s="3">
        <f>SUM(Table39[[#This Row],[LPN Hours]], Table39[[#This Row],[LPN Admin Hours]])</f>
        <v>52.81388888888889</v>
      </c>
      <c r="V56" s="3">
        <f>Table39[[#This Row],[LPN Hours Contract]]+Table39[[#This Row],[LPN Admin Hours Contract]]</f>
        <v>0</v>
      </c>
      <c r="W56" s="4">
        <f t="shared" si="6"/>
        <v>0</v>
      </c>
      <c r="X56" s="3">
        <v>52.81388888888889</v>
      </c>
      <c r="Y56" s="3">
        <v>0</v>
      </c>
      <c r="Z56" s="4">
        <f>Table39[[#This Row],[LPN Hours Contract]]/Table39[[#This Row],[LPN Hours]]</f>
        <v>0</v>
      </c>
      <c r="AA56" s="3">
        <v>0</v>
      </c>
      <c r="AB56" s="3">
        <v>0</v>
      </c>
      <c r="AC56" s="4">
        <v>0</v>
      </c>
      <c r="AD56" s="3">
        <f>SUM(Table39[[#This Row],[CNA Hours]], Table39[[#This Row],[NA in Training Hours]], Table39[[#This Row],[Med Aide/Tech Hours]])</f>
        <v>176.29444444444445</v>
      </c>
      <c r="AE56" s="3">
        <f>SUM(Table39[[#This Row],[CNA Hours Contract]], Table39[[#This Row],[NA in Training Hours Contract]], Table39[[#This Row],[Med Aide/Tech Hours Contract]])</f>
        <v>1.7277777777777779</v>
      </c>
      <c r="AF56" s="4">
        <f>Table39[[#This Row],[CNA/NA/Med Aide Contract Hours]]/Table39[[#This Row],[Total CNA, NA in Training, Med Aide/Tech Hours]]</f>
        <v>9.8005231147386008E-3</v>
      </c>
      <c r="AG56" s="3">
        <v>176.29444444444445</v>
      </c>
      <c r="AH56" s="3">
        <v>1.7277777777777779</v>
      </c>
      <c r="AI56" s="4">
        <f>Table39[[#This Row],[CNA Hours Contract]]/Table39[[#This Row],[CNA Hours]]</f>
        <v>9.8005231147386008E-3</v>
      </c>
      <c r="AJ56" s="3">
        <v>0</v>
      </c>
      <c r="AK56" s="3">
        <v>0</v>
      </c>
      <c r="AL56" s="4">
        <v>0</v>
      </c>
      <c r="AM56" s="3">
        <v>0</v>
      </c>
      <c r="AN56" s="3">
        <v>0</v>
      </c>
      <c r="AO56" s="4">
        <v>0</v>
      </c>
      <c r="AP56" s="1" t="s">
        <v>54</v>
      </c>
      <c r="AQ56" s="1">
        <v>4</v>
      </c>
    </row>
    <row r="57" spans="1:43" x14ac:dyDescent="0.2">
      <c r="A57" s="1" t="s">
        <v>221</v>
      </c>
      <c r="B57" s="1" t="s">
        <v>277</v>
      </c>
      <c r="C57" s="1" t="s">
        <v>483</v>
      </c>
      <c r="D57" s="1" t="s">
        <v>601</v>
      </c>
      <c r="E57" s="3">
        <v>55.87777777777778</v>
      </c>
      <c r="F57" s="3">
        <f t="shared" si="4"/>
        <v>201.92777777777778</v>
      </c>
      <c r="G57" s="3">
        <f>SUM(Table39[[#This Row],[RN Hours Contract (W/ Admin, DON)]], Table39[[#This Row],[LPN Contract Hours (w/ Admin)]], Table39[[#This Row],[CNA/NA/Med Aide Contract Hours]])</f>
        <v>1.8666666666666667</v>
      </c>
      <c r="H57" s="4">
        <f>Table39[[#This Row],[Total Contract Hours]]/Table39[[#This Row],[Total Hours Nurse Staffing]]</f>
        <v>9.2442292348749559E-3</v>
      </c>
      <c r="I57" s="3">
        <f>SUM(Table39[[#This Row],[RN Hours]], Table39[[#This Row],[RN Admin Hours]], Table39[[#This Row],[RN DON Hours]])</f>
        <v>36.591666666666669</v>
      </c>
      <c r="J57" s="3">
        <f t="shared" si="5"/>
        <v>0</v>
      </c>
      <c r="K57" s="4">
        <f>Table39[[#This Row],[RN Hours Contract (W/ Admin, DON)]]/Table39[[#This Row],[RN Hours (w/ Admin, DON)]]</f>
        <v>0</v>
      </c>
      <c r="L57" s="3">
        <v>31.080555555555556</v>
      </c>
      <c r="M57" s="3">
        <v>0</v>
      </c>
      <c r="N57" s="4">
        <f>Table39[[#This Row],[RN Hours Contract]]/Table39[[#This Row],[RN Hours]]</f>
        <v>0</v>
      </c>
      <c r="O57" s="3">
        <v>0</v>
      </c>
      <c r="P57" s="3">
        <v>0</v>
      </c>
      <c r="Q57" s="4">
        <v>0</v>
      </c>
      <c r="R57" s="3">
        <v>5.5111111111111111</v>
      </c>
      <c r="S57" s="3">
        <v>0</v>
      </c>
      <c r="T57" s="4">
        <f>Table39[[#This Row],[RN DON Hours Contract]]/Table39[[#This Row],[RN DON Hours]]</f>
        <v>0</v>
      </c>
      <c r="U57" s="3">
        <f>SUM(Table39[[#This Row],[LPN Hours]], Table39[[#This Row],[LPN Admin Hours]])</f>
        <v>39.888888888888886</v>
      </c>
      <c r="V57" s="3">
        <f>Table39[[#This Row],[LPN Hours Contract]]+Table39[[#This Row],[LPN Admin Hours Contract]]</f>
        <v>0</v>
      </c>
      <c r="W57" s="4">
        <f t="shared" si="6"/>
        <v>0</v>
      </c>
      <c r="X57" s="3">
        <v>39.888888888888886</v>
      </c>
      <c r="Y57" s="3">
        <v>0</v>
      </c>
      <c r="Z57" s="4">
        <f>Table39[[#This Row],[LPN Hours Contract]]/Table39[[#This Row],[LPN Hours]]</f>
        <v>0</v>
      </c>
      <c r="AA57" s="3">
        <v>0</v>
      </c>
      <c r="AB57" s="3">
        <v>0</v>
      </c>
      <c r="AC57" s="4">
        <v>0</v>
      </c>
      <c r="AD57" s="3">
        <f>SUM(Table39[[#This Row],[CNA Hours]], Table39[[#This Row],[NA in Training Hours]], Table39[[#This Row],[Med Aide/Tech Hours]])</f>
        <v>125.44722222222222</v>
      </c>
      <c r="AE57" s="3">
        <f>SUM(Table39[[#This Row],[CNA Hours Contract]], Table39[[#This Row],[NA in Training Hours Contract]], Table39[[#This Row],[Med Aide/Tech Hours Contract]])</f>
        <v>1.8666666666666667</v>
      </c>
      <c r="AF57" s="4">
        <f>Table39[[#This Row],[CNA/NA/Med Aide Contract Hours]]/Table39[[#This Row],[Total CNA, NA in Training, Med Aide/Tech Hours]]</f>
        <v>1.4880095657757801E-2</v>
      </c>
      <c r="AG57" s="3">
        <v>125.44722222222222</v>
      </c>
      <c r="AH57" s="3">
        <v>1.8666666666666667</v>
      </c>
      <c r="AI57" s="4">
        <f>Table39[[#This Row],[CNA Hours Contract]]/Table39[[#This Row],[CNA Hours]]</f>
        <v>1.4880095657757801E-2</v>
      </c>
      <c r="AJ57" s="3">
        <v>0</v>
      </c>
      <c r="AK57" s="3">
        <v>0</v>
      </c>
      <c r="AL57" s="4">
        <v>0</v>
      </c>
      <c r="AM57" s="3">
        <v>0</v>
      </c>
      <c r="AN57" s="3">
        <v>0</v>
      </c>
      <c r="AO57" s="4">
        <v>0</v>
      </c>
      <c r="AP57" s="1" t="s">
        <v>55</v>
      </c>
      <c r="AQ57" s="1">
        <v>4</v>
      </c>
    </row>
    <row r="58" spans="1:43" x14ac:dyDescent="0.2">
      <c r="A58" s="1" t="s">
        <v>221</v>
      </c>
      <c r="B58" s="1" t="s">
        <v>278</v>
      </c>
      <c r="C58" s="1" t="s">
        <v>484</v>
      </c>
      <c r="D58" s="1" t="s">
        <v>602</v>
      </c>
      <c r="E58" s="3">
        <v>75.266666666666666</v>
      </c>
      <c r="F58" s="3">
        <f t="shared" si="4"/>
        <v>343.81244444444445</v>
      </c>
      <c r="G58" s="3">
        <f>SUM(Table39[[#This Row],[RN Hours Contract (W/ Admin, DON)]], Table39[[#This Row],[LPN Contract Hours (w/ Admin)]], Table39[[#This Row],[CNA/NA/Med Aide Contract Hours]])</f>
        <v>0.33611111111111114</v>
      </c>
      <c r="H58" s="4">
        <f>Table39[[#This Row],[Total Contract Hours]]/Table39[[#This Row],[Total Hours Nurse Staffing]]</f>
        <v>9.7760019028462542E-4</v>
      </c>
      <c r="I58" s="3">
        <f>SUM(Table39[[#This Row],[RN Hours]], Table39[[#This Row],[RN Admin Hours]], Table39[[#This Row],[RN DON Hours]])</f>
        <v>90.716555555555558</v>
      </c>
      <c r="J58" s="3">
        <f t="shared" si="5"/>
        <v>0</v>
      </c>
      <c r="K58" s="4">
        <f>Table39[[#This Row],[RN Hours Contract (W/ Admin, DON)]]/Table39[[#This Row],[RN Hours (w/ Admin, DON)]]</f>
        <v>0</v>
      </c>
      <c r="L58" s="3">
        <v>72.11666666666666</v>
      </c>
      <c r="M58" s="3">
        <v>0</v>
      </c>
      <c r="N58" s="4">
        <f>Table39[[#This Row],[RN Hours Contract]]/Table39[[#This Row],[RN Hours]]</f>
        <v>0</v>
      </c>
      <c r="O58" s="3">
        <v>14.333222222222227</v>
      </c>
      <c r="P58" s="3">
        <v>0</v>
      </c>
      <c r="Q58" s="4">
        <f>Table39[[#This Row],[RN Admin Hours Contract]]/Table39[[#This Row],[RN Admin Hours]]</f>
        <v>0</v>
      </c>
      <c r="R58" s="3">
        <v>4.2666666666666666</v>
      </c>
      <c r="S58" s="3">
        <v>0</v>
      </c>
      <c r="T58" s="4">
        <f>Table39[[#This Row],[RN DON Hours Contract]]/Table39[[#This Row],[RN DON Hours]]</f>
        <v>0</v>
      </c>
      <c r="U58" s="3">
        <f>SUM(Table39[[#This Row],[LPN Hours]], Table39[[#This Row],[LPN Admin Hours]])</f>
        <v>49.691888888888897</v>
      </c>
      <c r="V58" s="3">
        <f>Table39[[#This Row],[LPN Hours Contract]]+Table39[[#This Row],[LPN Admin Hours Contract]]</f>
        <v>0</v>
      </c>
      <c r="W58" s="4">
        <f t="shared" si="6"/>
        <v>0</v>
      </c>
      <c r="X58" s="3">
        <v>49.691888888888897</v>
      </c>
      <c r="Y58" s="3">
        <v>0</v>
      </c>
      <c r="Z58" s="4">
        <f>Table39[[#This Row],[LPN Hours Contract]]/Table39[[#This Row],[LPN Hours]]</f>
        <v>0</v>
      </c>
      <c r="AA58" s="3">
        <v>0</v>
      </c>
      <c r="AB58" s="3">
        <v>0</v>
      </c>
      <c r="AC58" s="4">
        <v>0</v>
      </c>
      <c r="AD58" s="3">
        <f>SUM(Table39[[#This Row],[CNA Hours]], Table39[[#This Row],[NA in Training Hours]], Table39[[#This Row],[Med Aide/Tech Hours]])</f>
        <v>203.404</v>
      </c>
      <c r="AE58" s="3">
        <f>SUM(Table39[[#This Row],[CNA Hours Contract]], Table39[[#This Row],[NA in Training Hours Contract]], Table39[[#This Row],[Med Aide/Tech Hours Contract]])</f>
        <v>0.33611111111111114</v>
      </c>
      <c r="AF58" s="4">
        <f>Table39[[#This Row],[CNA/NA/Med Aide Contract Hours]]/Table39[[#This Row],[Total CNA, NA in Training, Med Aide/Tech Hours]]</f>
        <v>1.652431176924304E-3</v>
      </c>
      <c r="AG58" s="3">
        <v>194.18666666666667</v>
      </c>
      <c r="AH58" s="3">
        <v>0.33611111111111114</v>
      </c>
      <c r="AI58" s="4">
        <f>Table39[[#This Row],[CNA Hours Contract]]/Table39[[#This Row],[CNA Hours]]</f>
        <v>1.7308660624370596E-3</v>
      </c>
      <c r="AJ58" s="3">
        <v>9.2173333333333343</v>
      </c>
      <c r="AK58" s="3">
        <v>0</v>
      </c>
      <c r="AL58" s="4">
        <v>0</v>
      </c>
      <c r="AM58" s="3">
        <v>0</v>
      </c>
      <c r="AN58" s="3">
        <v>0</v>
      </c>
      <c r="AO58" s="4">
        <v>0</v>
      </c>
      <c r="AP58" s="1" t="s">
        <v>56</v>
      </c>
      <c r="AQ58" s="1">
        <v>4</v>
      </c>
    </row>
    <row r="59" spans="1:43" x14ac:dyDescent="0.2">
      <c r="A59" s="1" t="s">
        <v>221</v>
      </c>
      <c r="B59" s="1" t="s">
        <v>279</v>
      </c>
      <c r="C59" s="1" t="s">
        <v>475</v>
      </c>
      <c r="D59" s="1" t="s">
        <v>596</v>
      </c>
      <c r="E59" s="3">
        <v>94.333333333333329</v>
      </c>
      <c r="F59" s="3">
        <f t="shared" ref="F59:F82" si="7">SUM(I59,U59,AD59)</f>
        <v>236.72577777777778</v>
      </c>
      <c r="G59" s="3">
        <f>SUM(Table39[[#This Row],[RN Hours Contract (W/ Admin, DON)]], Table39[[#This Row],[LPN Contract Hours (w/ Admin)]], Table39[[#This Row],[CNA/NA/Med Aide Contract Hours]])</f>
        <v>0.77777777777777779</v>
      </c>
      <c r="H59" s="4">
        <f>Table39[[#This Row],[Total Contract Hours]]/Table39[[#This Row],[Total Hours Nurse Staffing]]</f>
        <v>3.2855643566958863E-3</v>
      </c>
      <c r="I59" s="3">
        <f>SUM(Table39[[#This Row],[RN Hours]], Table39[[#This Row],[RN Admin Hours]], Table39[[#This Row],[RN DON Hours]])</f>
        <v>49.609555555555559</v>
      </c>
      <c r="J59" s="3">
        <f t="shared" si="5"/>
        <v>0.77777777777777779</v>
      </c>
      <c r="K59" s="4">
        <f>Table39[[#This Row],[RN Hours Contract (W/ Admin, DON)]]/Table39[[#This Row],[RN Hours (w/ Admin, DON)]]</f>
        <v>1.5677983184243179E-2</v>
      </c>
      <c r="L59" s="3">
        <v>31.817777777777778</v>
      </c>
      <c r="M59" s="3">
        <v>0</v>
      </c>
      <c r="N59" s="4">
        <f>Table39[[#This Row],[RN Hours Contract]]/Table39[[#This Row],[RN Hours]]</f>
        <v>0</v>
      </c>
      <c r="O59" s="3">
        <v>12.191777777777778</v>
      </c>
      <c r="P59" s="3">
        <v>0.77777777777777779</v>
      </c>
      <c r="Q59" s="4">
        <f>Table39[[#This Row],[RN Admin Hours Contract]]/Table39[[#This Row],[RN Admin Hours]]</f>
        <v>6.3795271858994224E-2</v>
      </c>
      <c r="R59" s="3">
        <v>5.6</v>
      </c>
      <c r="S59" s="3">
        <v>0</v>
      </c>
      <c r="T59" s="4">
        <f>Table39[[#This Row],[RN DON Hours Contract]]/Table39[[#This Row],[RN DON Hours]]</f>
        <v>0</v>
      </c>
      <c r="U59" s="3">
        <f>SUM(Table39[[#This Row],[LPN Hours]], Table39[[#This Row],[LPN Admin Hours]])</f>
        <v>62.391000000000005</v>
      </c>
      <c r="V59" s="3">
        <f>Table39[[#This Row],[LPN Hours Contract]]+Table39[[#This Row],[LPN Admin Hours Contract]]</f>
        <v>0</v>
      </c>
      <c r="W59" s="4">
        <f t="shared" si="6"/>
        <v>0</v>
      </c>
      <c r="X59" s="3">
        <v>57.725111111111111</v>
      </c>
      <c r="Y59" s="3">
        <v>0</v>
      </c>
      <c r="Z59" s="4">
        <f>Table39[[#This Row],[LPN Hours Contract]]/Table39[[#This Row],[LPN Hours]]</f>
        <v>0</v>
      </c>
      <c r="AA59" s="3">
        <v>4.6658888888888903</v>
      </c>
      <c r="AB59" s="3">
        <v>0</v>
      </c>
      <c r="AC59" s="4">
        <f>Table39[[#This Row],[LPN Admin Hours Contract]]/Table39[[#This Row],[LPN Admin Hours]]</f>
        <v>0</v>
      </c>
      <c r="AD59" s="3">
        <f>SUM(Table39[[#This Row],[CNA Hours]], Table39[[#This Row],[NA in Training Hours]], Table39[[#This Row],[Med Aide/Tech Hours]])</f>
        <v>124.72522222222221</v>
      </c>
      <c r="AE59" s="3">
        <f>SUM(Table39[[#This Row],[CNA Hours Contract]], Table39[[#This Row],[NA in Training Hours Contract]], Table39[[#This Row],[Med Aide/Tech Hours Contract]])</f>
        <v>0</v>
      </c>
      <c r="AF59" s="4">
        <f>Table39[[#This Row],[CNA/NA/Med Aide Contract Hours]]/Table39[[#This Row],[Total CNA, NA in Training, Med Aide/Tech Hours]]</f>
        <v>0</v>
      </c>
      <c r="AG59" s="3">
        <v>118.29777777777777</v>
      </c>
      <c r="AH59" s="3">
        <v>0</v>
      </c>
      <c r="AI59" s="4">
        <f>Table39[[#This Row],[CNA Hours Contract]]/Table39[[#This Row],[CNA Hours]]</f>
        <v>0</v>
      </c>
      <c r="AJ59" s="3">
        <v>6.4274444444444461</v>
      </c>
      <c r="AK59" s="3">
        <v>0</v>
      </c>
      <c r="AL59" s="4">
        <v>0</v>
      </c>
      <c r="AM59" s="3">
        <v>0</v>
      </c>
      <c r="AN59" s="3">
        <v>0</v>
      </c>
      <c r="AO59" s="4">
        <v>0</v>
      </c>
      <c r="AP59" s="1" t="s">
        <v>57</v>
      </c>
      <c r="AQ59" s="1">
        <v>4</v>
      </c>
    </row>
    <row r="60" spans="1:43" x14ac:dyDescent="0.2">
      <c r="A60" s="1" t="s">
        <v>221</v>
      </c>
      <c r="B60" s="1" t="s">
        <v>280</v>
      </c>
      <c r="C60" s="1" t="s">
        <v>485</v>
      </c>
      <c r="D60" s="1" t="s">
        <v>603</v>
      </c>
      <c r="E60" s="3">
        <v>89.3</v>
      </c>
      <c r="F60" s="3">
        <f t="shared" si="7"/>
        <v>389.25644444444447</v>
      </c>
      <c r="G60" s="3">
        <f>SUM(Table39[[#This Row],[RN Hours Contract (W/ Admin, DON)]], Table39[[#This Row],[LPN Contract Hours (w/ Admin)]], Table39[[#This Row],[CNA/NA/Med Aide Contract Hours]])</f>
        <v>0</v>
      </c>
      <c r="H60" s="4">
        <f>Table39[[#This Row],[Total Contract Hours]]/Table39[[#This Row],[Total Hours Nurse Staffing]]</f>
        <v>0</v>
      </c>
      <c r="I60" s="3">
        <f>SUM(Table39[[#This Row],[RN Hours]], Table39[[#This Row],[RN Admin Hours]], Table39[[#This Row],[RN DON Hours]])</f>
        <v>71.402777777777786</v>
      </c>
      <c r="J60" s="3">
        <f t="shared" si="5"/>
        <v>0</v>
      </c>
      <c r="K60" s="4">
        <f>Table39[[#This Row],[RN Hours Contract (W/ Admin, DON)]]/Table39[[#This Row],[RN Hours (w/ Admin, DON)]]</f>
        <v>0</v>
      </c>
      <c r="L60" s="3">
        <v>51.255555555555553</v>
      </c>
      <c r="M60" s="3">
        <v>0</v>
      </c>
      <c r="N60" s="4">
        <f>Table39[[#This Row],[RN Hours Contract]]/Table39[[#This Row],[RN Hours]]</f>
        <v>0</v>
      </c>
      <c r="O60" s="3">
        <v>14.925000000000001</v>
      </c>
      <c r="P60" s="3">
        <v>0</v>
      </c>
      <c r="Q60" s="4">
        <f>Table39[[#This Row],[RN Admin Hours Contract]]/Table39[[#This Row],[RN Admin Hours]]</f>
        <v>0</v>
      </c>
      <c r="R60" s="3">
        <v>5.2222222222222223</v>
      </c>
      <c r="S60" s="3">
        <v>0</v>
      </c>
      <c r="T60" s="4">
        <f>Table39[[#This Row],[RN DON Hours Contract]]/Table39[[#This Row],[RN DON Hours]]</f>
        <v>0</v>
      </c>
      <c r="U60" s="3">
        <f>SUM(Table39[[#This Row],[LPN Hours]], Table39[[#This Row],[LPN Admin Hours]])</f>
        <v>67.041666666666671</v>
      </c>
      <c r="V60" s="3">
        <f>Table39[[#This Row],[LPN Hours Contract]]+Table39[[#This Row],[LPN Admin Hours Contract]]</f>
        <v>0</v>
      </c>
      <c r="W60" s="4">
        <f t="shared" si="6"/>
        <v>0</v>
      </c>
      <c r="X60" s="3">
        <v>67.041666666666671</v>
      </c>
      <c r="Y60" s="3">
        <v>0</v>
      </c>
      <c r="Z60" s="4">
        <f>Table39[[#This Row],[LPN Hours Contract]]/Table39[[#This Row],[LPN Hours]]</f>
        <v>0</v>
      </c>
      <c r="AA60" s="3">
        <v>0</v>
      </c>
      <c r="AB60" s="3">
        <v>0</v>
      </c>
      <c r="AC60" s="4">
        <v>0</v>
      </c>
      <c r="AD60" s="3">
        <f>SUM(Table39[[#This Row],[CNA Hours]], Table39[[#This Row],[NA in Training Hours]], Table39[[#This Row],[Med Aide/Tech Hours]])</f>
        <v>250.81200000000001</v>
      </c>
      <c r="AE60" s="3">
        <f>SUM(Table39[[#This Row],[CNA Hours Contract]], Table39[[#This Row],[NA in Training Hours Contract]], Table39[[#This Row],[Med Aide/Tech Hours Contract]])</f>
        <v>0</v>
      </c>
      <c r="AF60" s="4">
        <f>Table39[[#This Row],[CNA/NA/Med Aide Contract Hours]]/Table39[[#This Row],[Total CNA, NA in Training, Med Aide/Tech Hours]]</f>
        <v>0</v>
      </c>
      <c r="AG60" s="3">
        <v>250.81200000000001</v>
      </c>
      <c r="AH60" s="3">
        <v>0</v>
      </c>
      <c r="AI60" s="4">
        <f>Table39[[#This Row],[CNA Hours Contract]]/Table39[[#This Row],[CNA Hours]]</f>
        <v>0</v>
      </c>
      <c r="AJ60" s="3">
        <v>0</v>
      </c>
      <c r="AK60" s="3">
        <v>0</v>
      </c>
      <c r="AL60" s="4">
        <v>0</v>
      </c>
      <c r="AM60" s="3">
        <v>0</v>
      </c>
      <c r="AN60" s="3">
        <v>0</v>
      </c>
      <c r="AO60" s="4">
        <v>0</v>
      </c>
      <c r="AP60" s="1" t="s">
        <v>58</v>
      </c>
      <c r="AQ60" s="1">
        <v>4</v>
      </c>
    </row>
    <row r="61" spans="1:43" x14ac:dyDescent="0.2">
      <c r="A61" s="1" t="s">
        <v>221</v>
      </c>
      <c r="B61" s="1" t="s">
        <v>281</v>
      </c>
      <c r="C61" s="1" t="s">
        <v>486</v>
      </c>
      <c r="D61" s="1" t="s">
        <v>580</v>
      </c>
      <c r="E61" s="3">
        <v>76.288888888888891</v>
      </c>
      <c r="F61" s="3">
        <f t="shared" si="7"/>
        <v>308.7642222222222</v>
      </c>
      <c r="G61" s="3">
        <f>SUM(Table39[[#This Row],[RN Hours Contract (W/ Admin, DON)]], Table39[[#This Row],[LPN Contract Hours (w/ Admin)]], Table39[[#This Row],[CNA/NA/Med Aide Contract Hours]])</f>
        <v>0</v>
      </c>
      <c r="H61" s="4">
        <f>Table39[[#This Row],[Total Contract Hours]]/Table39[[#This Row],[Total Hours Nurse Staffing]]</f>
        <v>0</v>
      </c>
      <c r="I61" s="3">
        <f>SUM(Table39[[#This Row],[RN Hours]], Table39[[#This Row],[RN Admin Hours]], Table39[[#This Row],[RN DON Hours]])</f>
        <v>40.805555555555557</v>
      </c>
      <c r="J61" s="3">
        <f t="shared" si="5"/>
        <v>0</v>
      </c>
      <c r="K61" s="4">
        <f>Table39[[#This Row],[RN Hours Contract (W/ Admin, DON)]]/Table39[[#This Row],[RN Hours (w/ Admin, DON)]]</f>
        <v>0</v>
      </c>
      <c r="L61" s="3">
        <v>8.1166666666666671</v>
      </c>
      <c r="M61" s="3">
        <v>0</v>
      </c>
      <c r="N61" s="4">
        <f>Table39[[#This Row],[RN Hours Contract]]/Table39[[#This Row],[RN Hours]]</f>
        <v>0</v>
      </c>
      <c r="O61" s="3">
        <v>27.444444444444443</v>
      </c>
      <c r="P61" s="3">
        <v>0</v>
      </c>
      <c r="Q61" s="4">
        <f>Table39[[#This Row],[RN Admin Hours Contract]]/Table39[[#This Row],[RN Admin Hours]]</f>
        <v>0</v>
      </c>
      <c r="R61" s="3">
        <v>5.2444444444444445</v>
      </c>
      <c r="S61" s="3">
        <v>0</v>
      </c>
      <c r="T61" s="4">
        <f>Table39[[#This Row],[RN DON Hours Contract]]/Table39[[#This Row],[RN DON Hours]]</f>
        <v>0</v>
      </c>
      <c r="U61" s="3">
        <f>SUM(Table39[[#This Row],[LPN Hours]], Table39[[#This Row],[LPN Admin Hours]])</f>
        <v>83.974999999999994</v>
      </c>
      <c r="V61" s="3">
        <f>Table39[[#This Row],[LPN Hours Contract]]+Table39[[#This Row],[LPN Admin Hours Contract]]</f>
        <v>0</v>
      </c>
      <c r="W61" s="4">
        <f t="shared" si="6"/>
        <v>0</v>
      </c>
      <c r="X61" s="3">
        <v>83.974999999999994</v>
      </c>
      <c r="Y61" s="3">
        <v>0</v>
      </c>
      <c r="Z61" s="4">
        <f>Table39[[#This Row],[LPN Hours Contract]]/Table39[[#This Row],[LPN Hours]]</f>
        <v>0</v>
      </c>
      <c r="AA61" s="3">
        <v>0</v>
      </c>
      <c r="AB61" s="3">
        <v>0</v>
      </c>
      <c r="AC61" s="4">
        <v>0</v>
      </c>
      <c r="AD61" s="3">
        <f>SUM(Table39[[#This Row],[CNA Hours]], Table39[[#This Row],[NA in Training Hours]], Table39[[#This Row],[Med Aide/Tech Hours]])</f>
        <v>183.98366666666666</v>
      </c>
      <c r="AE61" s="3">
        <f>SUM(Table39[[#This Row],[CNA Hours Contract]], Table39[[#This Row],[NA in Training Hours Contract]], Table39[[#This Row],[Med Aide/Tech Hours Contract]])</f>
        <v>0</v>
      </c>
      <c r="AF61" s="4">
        <f>Table39[[#This Row],[CNA/NA/Med Aide Contract Hours]]/Table39[[#This Row],[Total CNA, NA in Training, Med Aide/Tech Hours]]</f>
        <v>0</v>
      </c>
      <c r="AG61" s="3">
        <v>181.62811111111111</v>
      </c>
      <c r="AH61" s="3">
        <v>0</v>
      </c>
      <c r="AI61" s="4">
        <f>Table39[[#This Row],[CNA Hours Contract]]/Table39[[#This Row],[CNA Hours]]</f>
        <v>0</v>
      </c>
      <c r="AJ61" s="3">
        <v>2.3555555555555556</v>
      </c>
      <c r="AK61" s="3">
        <v>0</v>
      </c>
      <c r="AL61" s="4">
        <v>0</v>
      </c>
      <c r="AM61" s="3">
        <v>0</v>
      </c>
      <c r="AN61" s="3">
        <v>0</v>
      </c>
      <c r="AO61" s="4">
        <v>0</v>
      </c>
      <c r="AP61" s="1" t="s">
        <v>59</v>
      </c>
      <c r="AQ61" s="1">
        <v>4</v>
      </c>
    </row>
    <row r="62" spans="1:43" x14ac:dyDescent="0.2">
      <c r="A62" s="1" t="s">
        <v>221</v>
      </c>
      <c r="B62" s="1" t="s">
        <v>282</v>
      </c>
      <c r="C62" s="1" t="s">
        <v>487</v>
      </c>
      <c r="D62" s="1" t="s">
        <v>599</v>
      </c>
      <c r="E62" s="3">
        <v>116.62222222222222</v>
      </c>
      <c r="F62" s="3">
        <f t="shared" si="7"/>
        <v>374.71455555555553</v>
      </c>
      <c r="G62" s="3">
        <f>SUM(Table39[[#This Row],[RN Hours Contract (W/ Admin, DON)]], Table39[[#This Row],[LPN Contract Hours (w/ Admin)]], Table39[[#This Row],[CNA/NA/Med Aide Contract Hours]])</f>
        <v>0.66666666666666663</v>
      </c>
      <c r="H62" s="4">
        <f>Table39[[#This Row],[Total Contract Hours]]/Table39[[#This Row],[Total Hours Nurse Staffing]]</f>
        <v>1.7791320267190047E-3</v>
      </c>
      <c r="I62" s="3">
        <f>SUM(Table39[[#This Row],[RN Hours]], Table39[[#This Row],[RN Admin Hours]], Table39[[#This Row],[RN DON Hours]])</f>
        <v>64.99777777777777</v>
      </c>
      <c r="J62" s="3">
        <f t="shared" si="5"/>
        <v>0.66666666666666663</v>
      </c>
      <c r="K62" s="4">
        <f>Table39[[#This Row],[RN Hours Contract (W/ Admin, DON)]]/Table39[[#This Row],[RN Hours (w/ Admin, DON)]]</f>
        <v>1.0256760914903074E-2</v>
      </c>
      <c r="L62" s="3">
        <v>46.505222222222223</v>
      </c>
      <c r="M62" s="3">
        <v>0</v>
      </c>
      <c r="N62" s="4">
        <f>Table39[[#This Row],[RN Hours Contract]]/Table39[[#This Row],[RN Hours]]</f>
        <v>0</v>
      </c>
      <c r="O62" s="3">
        <v>12.892555555555552</v>
      </c>
      <c r="P62" s="3">
        <v>0.66666666666666663</v>
      </c>
      <c r="Q62" s="4">
        <f>Table39[[#This Row],[RN Admin Hours Contract]]/Table39[[#This Row],[RN Admin Hours]]</f>
        <v>5.1709427490455317E-2</v>
      </c>
      <c r="R62" s="3">
        <v>5.6</v>
      </c>
      <c r="S62" s="3">
        <v>0</v>
      </c>
      <c r="T62" s="4">
        <f>Table39[[#This Row],[RN DON Hours Contract]]/Table39[[#This Row],[RN DON Hours]]</f>
        <v>0</v>
      </c>
      <c r="U62" s="3">
        <f>SUM(Table39[[#This Row],[LPN Hours]], Table39[[#This Row],[LPN Admin Hours]])</f>
        <v>86.822666666666663</v>
      </c>
      <c r="V62" s="3">
        <f>Table39[[#This Row],[LPN Hours Contract]]+Table39[[#This Row],[LPN Admin Hours Contract]]</f>
        <v>0</v>
      </c>
      <c r="W62" s="4">
        <f t="shared" si="6"/>
        <v>0</v>
      </c>
      <c r="X62" s="3">
        <v>81.222666666666669</v>
      </c>
      <c r="Y62" s="3">
        <v>0</v>
      </c>
      <c r="Z62" s="4">
        <f>Table39[[#This Row],[LPN Hours Contract]]/Table39[[#This Row],[LPN Hours]]</f>
        <v>0</v>
      </c>
      <c r="AA62" s="3">
        <v>5.6</v>
      </c>
      <c r="AB62" s="3">
        <v>0</v>
      </c>
      <c r="AC62" s="4">
        <f>Table39[[#This Row],[LPN Admin Hours Contract]]/Table39[[#This Row],[LPN Admin Hours]]</f>
        <v>0</v>
      </c>
      <c r="AD62" s="3">
        <f>SUM(Table39[[#This Row],[CNA Hours]], Table39[[#This Row],[NA in Training Hours]], Table39[[#This Row],[Med Aide/Tech Hours]])</f>
        <v>222.89411111111113</v>
      </c>
      <c r="AE62" s="3">
        <f>SUM(Table39[[#This Row],[CNA Hours Contract]], Table39[[#This Row],[NA in Training Hours Contract]], Table39[[#This Row],[Med Aide/Tech Hours Contract]])</f>
        <v>0</v>
      </c>
      <c r="AF62" s="4">
        <f>Table39[[#This Row],[CNA/NA/Med Aide Contract Hours]]/Table39[[#This Row],[Total CNA, NA in Training, Med Aide/Tech Hours]]</f>
        <v>0</v>
      </c>
      <c r="AG62" s="3">
        <v>222.89411111111113</v>
      </c>
      <c r="AH62" s="3">
        <v>0</v>
      </c>
      <c r="AI62" s="4">
        <f>Table39[[#This Row],[CNA Hours Contract]]/Table39[[#This Row],[CNA Hours]]</f>
        <v>0</v>
      </c>
      <c r="AJ62" s="3">
        <v>0</v>
      </c>
      <c r="AK62" s="3">
        <v>0</v>
      </c>
      <c r="AL62" s="4">
        <v>0</v>
      </c>
      <c r="AM62" s="3">
        <v>0</v>
      </c>
      <c r="AN62" s="3">
        <v>0</v>
      </c>
      <c r="AO62" s="4">
        <v>0</v>
      </c>
      <c r="AP62" s="1" t="s">
        <v>60</v>
      </c>
      <c r="AQ62" s="1">
        <v>4</v>
      </c>
    </row>
    <row r="63" spans="1:43" x14ac:dyDescent="0.2">
      <c r="A63" s="1" t="s">
        <v>221</v>
      </c>
      <c r="B63" s="1" t="s">
        <v>283</v>
      </c>
      <c r="C63" s="1" t="s">
        <v>488</v>
      </c>
      <c r="D63" s="1" t="s">
        <v>572</v>
      </c>
      <c r="E63" s="3">
        <v>110.18888888888888</v>
      </c>
      <c r="F63" s="3">
        <f t="shared" si="7"/>
        <v>387.02555555555557</v>
      </c>
      <c r="G63" s="3">
        <f>SUM(Table39[[#This Row],[RN Hours Contract (W/ Admin, DON)]], Table39[[#This Row],[LPN Contract Hours (w/ Admin)]], Table39[[#This Row],[CNA/NA/Med Aide Contract Hours]])</f>
        <v>62.737555555555545</v>
      </c>
      <c r="H63" s="4">
        <f>Table39[[#This Row],[Total Contract Hours]]/Table39[[#This Row],[Total Hours Nurse Staffing]]</f>
        <v>0.16210184225560756</v>
      </c>
      <c r="I63" s="3">
        <f>SUM(Table39[[#This Row],[RN Hours]], Table39[[#This Row],[RN Admin Hours]], Table39[[#This Row],[RN DON Hours]])</f>
        <v>41.308333333333337</v>
      </c>
      <c r="J63" s="3">
        <f t="shared" si="5"/>
        <v>0</v>
      </c>
      <c r="K63" s="4">
        <f>Table39[[#This Row],[RN Hours Contract (W/ Admin, DON)]]/Table39[[#This Row],[RN Hours (w/ Admin, DON)]]</f>
        <v>0</v>
      </c>
      <c r="L63" s="3">
        <v>24.041666666666668</v>
      </c>
      <c r="M63" s="3">
        <v>0</v>
      </c>
      <c r="N63" s="4">
        <f>Table39[[#This Row],[RN Hours Contract]]/Table39[[#This Row],[RN Hours]]</f>
        <v>0</v>
      </c>
      <c r="O63" s="3">
        <v>11.755555555555556</v>
      </c>
      <c r="P63" s="3">
        <v>0</v>
      </c>
      <c r="Q63" s="4">
        <f>Table39[[#This Row],[RN Admin Hours Contract]]/Table39[[#This Row],[RN Admin Hours]]</f>
        <v>0</v>
      </c>
      <c r="R63" s="3">
        <v>5.5111111111111111</v>
      </c>
      <c r="S63" s="3">
        <v>0</v>
      </c>
      <c r="T63" s="4">
        <f>Table39[[#This Row],[RN DON Hours Contract]]/Table39[[#This Row],[RN DON Hours]]</f>
        <v>0</v>
      </c>
      <c r="U63" s="3">
        <f>SUM(Table39[[#This Row],[LPN Hours]], Table39[[#This Row],[LPN Admin Hours]])</f>
        <v>134.85588888888887</v>
      </c>
      <c r="V63" s="3">
        <f>Table39[[#This Row],[LPN Hours Contract]]+Table39[[#This Row],[LPN Admin Hours Contract]]</f>
        <v>9.8875555555555579</v>
      </c>
      <c r="W63" s="4">
        <f t="shared" si="6"/>
        <v>7.3319419989898715E-2</v>
      </c>
      <c r="X63" s="3">
        <v>131.57933333333332</v>
      </c>
      <c r="Y63" s="3">
        <v>9.8875555555555579</v>
      </c>
      <c r="Z63" s="4">
        <f>Table39[[#This Row],[LPN Hours Contract]]/Table39[[#This Row],[LPN Hours]]</f>
        <v>7.5145201796296981E-2</v>
      </c>
      <c r="AA63" s="3">
        <v>3.2765555555555554</v>
      </c>
      <c r="AB63" s="3">
        <v>0</v>
      </c>
      <c r="AC63" s="4">
        <f>Table39[[#This Row],[LPN Admin Hours Contract]]/Table39[[#This Row],[LPN Admin Hours]]</f>
        <v>0</v>
      </c>
      <c r="AD63" s="3">
        <f>SUM(Table39[[#This Row],[CNA Hours]], Table39[[#This Row],[NA in Training Hours]], Table39[[#This Row],[Med Aide/Tech Hours]])</f>
        <v>210.86133333333333</v>
      </c>
      <c r="AE63" s="3">
        <f>SUM(Table39[[#This Row],[CNA Hours Contract]], Table39[[#This Row],[NA in Training Hours Contract]], Table39[[#This Row],[Med Aide/Tech Hours Contract]])</f>
        <v>52.849999999999987</v>
      </c>
      <c r="AF63" s="4">
        <f>Table39[[#This Row],[CNA/NA/Med Aide Contract Hours]]/Table39[[#This Row],[Total CNA, NA in Training, Med Aide/Tech Hours]]</f>
        <v>0.2506386503610587</v>
      </c>
      <c r="AG63" s="3">
        <v>209.279</v>
      </c>
      <c r="AH63" s="3">
        <v>52.849999999999987</v>
      </c>
      <c r="AI63" s="4">
        <f>Table39[[#This Row],[CNA Hours Contract]]/Table39[[#This Row],[CNA Hours]]</f>
        <v>0.25253369903334777</v>
      </c>
      <c r="AJ63" s="3">
        <v>1.5823333333333334</v>
      </c>
      <c r="AK63" s="3">
        <v>0</v>
      </c>
      <c r="AL63" s="4">
        <v>0</v>
      </c>
      <c r="AM63" s="3">
        <v>0</v>
      </c>
      <c r="AN63" s="3">
        <v>0</v>
      </c>
      <c r="AO63" s="4">
        <v>0</v>
      </c>
      <c r="AP63" s="1" t="s">
        <v>61</v>
      </c>
      <c r="AQ63" s="1">
        <v>4</v>
      </c>
    </row>
    <row r="64" spans="1:43" x14ac:dyDescent="0.2">
      <c r="A64" s="1" t="s">
        <v>221</v>
      </c>
      <c r="B64" s="1" t="s">
        <v>284</v>
      </c>
      <c r="C64" s="1" t="s">
        <v>445</v>
      </c>
      <c r="D64" s="1" t="s">
        <v>572</v>
      </c>
      <c r="E64" s="3">
        <v>94.37777777777778</v>
      </c>
      <c r="F64" s="3">
        <f t="shared" si="7"/>
        <v>301.59044444444442</v>
      </c>
      <c r="G64" s="3">
        <f>SUM(Table39[[#This Row],[RN Hours Contract (W/ Admin, DON)]], Table39[[#This Row],[LPN Contract Hours (w/ Admin)]], Table39[[#This Row],[CNA/NA/Med Aide Contract Hours]])</f>
        <v>23.663888888888888</v>
      </c>
      <c r="H64" s="4">
        <f>Table39[[#This Row],[Total Contract Hours]]/Table39[[#This Row],[Total Hours Nurse Staffing]]</f>
        <v>7.8463656010321584E-2</v>
      </c>
      <c r="I64" s="3">
        <f>SUM(Table39[[#This Row],[RN Hours]], Table39[[#This Row],[RN Admin Hours]], Table39[[#This Row],[RN DON Hours]])</f>
        <v>46.186777777777777</v>
      </c>
      <c r="J64" s="3">
        <f t="shared" si="5"/>
        <v>1.7083333333333333</v>
      </c>
      <c r="K64" s="4">
        <f>Table39[[#This Row],[RN Hours Contract (W/ Admin, DON)]]/Table39[[#This Row],[RN Hours (w/ Admin, DON)]]</f>
        <v>3.6987497624380229E-2</v>
      </c>
      <c r="L64" s="3">
        <v>35.69788888888889</v>
      </c>
      <c r="M64" s="3">
        <v>1.7083333333333333</v>
      </c>
      <c r="N64" s="4">
        <f>Table39[[#This Row],[RN Hours Contract]]/Table39[[#This Row],[RN Hours]]</f>
        <v>4.7855304235233327E-2</v>
      </c>
      <c r="O64" s="3">
        <v>4.6222222222222218</v>
      </c>
      <c r="P64" s="3">
        <v>0</v>
      </c>
      <c r="Q64" s="4">
        <f>Table39[[#This Row],[RN Admin Hours Contract]]/Table39[[#This Row],[RN Admin Hours]]</f>
        <v>0</v>
      </c>
      <c r="R64" s="3">
        <v>5.8666666666666663</v>
      </c>
      <c r="S64" s="3">
        <v>0</v>
      </c>
      <c r="T64" s="4">
        <f>Table39[[#This Row],[RN DON Hours Contract]]/Table39[[#This Row],[RN DON Hours]]</f>
        <v>0</v>
      </c>
      <c r="U64" s="3">
        <f>SUM(Table39[[#This Row],[LPN Hours]], Table39[[#This Row],[LPN Admin Hours]])</f>
        <v>70.778666666666666</v>
      </c>
      <c r="V64" s="3">
        <f>Table39[[#This Row],[LPN Hours Contract]]+Table39[[#This Row],[LPN Admin Hours Contract]]</f>
        <v>5.4555555555555557</v>
      </c>
      <c r="W64" s="4">
        <f t="shared" si="6"/>
        <v>7.707909476804059E-2</v>
      </c>
      <c r="X64" s="3">
        <v>70.320777777777778</v>
      </c>
      <c r="Y64" s="3">
        <v>5.4555555555555557</v>
      </c>
      <c r="Z64" s="4">
        <f>Table39[[#This Row],[LPN Hours Contract]]/Table39[[#This Row],[LPN Hours]]</f>
        <v>7.7580989971353501E-2</v>
      </c>
      <c r="AA64" s="3">
        <v>0.4578888888888889</v>
      </c>
      <c r="AB64" s="3">
        <v>0</v>
      </c>
      <c r="AC64" s="4">
        <f>Table39[[#This Row],[LPN Admin Hours Contract]]/Table39[[#This Row],[LPN Admin Hours]]</f>
        <v>0</v>
      </c>
      <c r="AD64" s="3">
        <f>SUM(Table39[[#This Row],[CNA Hours]], Table39[[#This Row],[NA in Training Hours]], Table39[[#This Row],[Med Aide/Tech Hours]])</f>
        <v>184.625</v>
      </c>
      <c r="AE64" s="3">
        <f>SUM(Table39[[#This Row],[CNA Hours Contract]], Table39[[#This Row],[NA in Training Hours Contract]], Table39[[#This Row],[Med Aide/Tech Hours Contract]])</f>
        <v>16.5</v>
      </c>
      <c r="AF64" s="4">
        <f>Table39[[#This Row],[CNA/NA/Med Aide Contract Hours]]/Table39[[#This Row],[Total CNA, NA in Training, Med Aide/Tech Hours]]</f>
        <v>8.9370345294515915E-2</v>
      </c>
      <c r="AG64" s="3">
        <v>184.625</v>
      </c>
      <c r="AH64" s="3">
        <v>16.5</v>
      </c>
      <c r="AI64" s="4">
        <f>Table39[[#This Row],[CNA Hours Contract]]/Table39[[#This Row],[CNA Hours]]</f>
        <v>8.9370345294515915E-2</v>
      </c>
      <c r="AJ64" s="3">
        <v>0</v>
      </c>
      <c r="AK64" s="3">
        <v>0</v>
      </c>
      <c r="AL64" s="4">
        <v>0</v>
      </c>
      <c r="AM64" s="3">
        <v>0</v>
      </c>
      <c r="AN64" s="3">
        <v>0</v>
      </c>
      <c r="AO64" s="4">
        <v>0</v>
      </c>
      <c r="AP64" s="1" t="s">
        <v>62</v>
      </c>
      <c r="AQ64" s="1">
        <v>4</v>
      </c>
    </row>
    <row r="65" spans="1:43" x14ac:dyDescent="0.2">
      <c r="A65" s="1" t="s">
        <v>221</v>
      </c>
      <c r="B65" s="1" t="s">
        <v>285</v>
      </c>
      <c r="C65" s="1" t="s">
        <v>456</v>
      </c>
      <c r="D65" s="1" t="s">
        <v>581</v>
      </c>
      <c r="E65" s="3">
        <v>42.522222222222226</v>
      </c>
      <c r="F65" s="3">
        <f t="shared" si="7"/>
        <v>241.66666666666666</v>
      </c>
      <c r="G65" s="3">
        <f>SUM(Table39[[#This Row],[RN Hours Contract (W/ Admin, DON)]], Table39[[#This Row],[LPN Contract Hours (w/ Admin)]], Table39[[#This Row],[CNA/NA/Med Aide Contract Hours]])</f>
        <v>0</v>
      </c>
      <c r="H65" s="4">
        <f>Table39[[#This Row],[Total Contract Hours]]/Table39[[#This Row],[Total Hours Nurse Staffing]]</f>
        <v>0</v>
      </c>
      <c r="I65" s="3">
        <f>SUM(Table39[[#This Row],[RN Hours]], Table39[[#This Row],[RN Admin Hours]], Table39[[#This Row],[RN DON Hours]])</f>
        <v>29.969444444444441</v>
      </c>
      <c r="J65" s="3">
        <f t="shared" si="5"/>
        <v>0</v>
      </c>
      <c r="K65" s="4">
        <f>Table39[[#This Row],[RN Hours Contract (W/ Admin, DON)]]/Table39[[#This Row],[RN Hours (w/ Admin, DON)]]</f>
        <v>0</v>
      </c>
      <c r="L65" s="3">
        <v>15.21111111111111</v>
      </c>
      <c r="M65" s="3">
        <v>0</v>
      </c>
      <c r="N65" s="4">
        <f>Table39[[#This Row],[RN Hours Contract]]/Table39[[#This Row],[RN Hours]]</f>
        <v>0</v>
      </c>
      <c r="O65" s="3">
        <v>8.5361111111111114</v>
      </c>
      <c r="P65" s="3">
        <v>0</v>
      </c>
      <c r="Q65" s="4">
        <f>Table39[[#This Row],[RN Admin Hours Contract]]/Table39[[#This Row],[RN Admin Hours]]</f>
        <v>0</v>
      </c>
      <c r="R65" s="3">
        <v>6.2222222222222223</v>
      </c>
      <c r="S65" s="3">
        <v>0</v>
      </c>
      <c r="T65" s="4">
        <f>Table39[[#This Row],[RN DON Hours Contract]]/Table39[[#This Row],[RN DON Hours]]</f>
        <v>0</v>
      </c>
      <c r="U65" s="3">
        <f>SUM(Table39[[#This Row],[LPN Hours]], Table39[[#This Row],[LPN Admin Hours]])</f>
        <v>60.875</v>
      </c>
      <c r="V65" s="3">
        <f>Table39[[#This Row],[LPN Hours Contract]]+Table39[[#This Row],[LPN Admin Hours Contract]]</f>
        <v>0</v>
      </c>
      <c r="W65" s="4">
        <f t="shared" si="6"/>
        <v>0</v>
      </c>
      <c r="X65" s="3">
        <v>60.875</v>
      </c>
      <c r="Y65" s="3">
        <v>0</v>
      </c>
      <c r="Z65" s="4">
        <f>Table39[[#This Row],[LPN Hours Contract]]/Table39[[#This Row],[LPN Hours]]</f>
        <v>0</v>
      </c>
      <c r="AA65" s="3">
        <v>0</v>
      </c>
      <c r="AB65" s="3">
        <v>0</v>
      </c>
      <c r="AC65" s="4">
        <v>0</v>
      </c>
      <c r="AD65" s="3">
        <f>SUM(Table39[[#This Row],[CNA Hours]], Table39[[#This Row],[NA in Training Hours]], Table39[[#This Row],[Med Aide/Tech Hours]])</f>
        <v>150.82222222222222</v>
      </c>
      <c r="AE65" s="3">
        <f>SUM(Table39[[#This Row],[CNA Hours Contract]], Table39[[#This Row],[NA in Training Hours Contract]], Table39[[#This Row],[Med Aide/Tech Hours Contract]])</f>
        <v>0</v>
      </c>
      <c r="AF65" s="4">
        <f>Table39[[#This Row],[CNA/NA/Med Aide Contract Hours]]/Table39[[#This Row],[Total CNA, NA in Training, Med Aide/Tech Hours]]</f>
        <v>0</v>
      </c>
      <c r="AG65" s="3">
        <v>150.11944444444444</v>
      </c>
      <c r="AH65" s="3">
        <v>0</v>
      </c>
      <c r="AI65" s="4">
        <f>Table39[[#This Row],[CNA Hours Contract]]/Table39[[#This Row],[CNA Hours]]</f>
        <v>0</v>
      </c>
      <c r="AJ65" s="3">
        <v>0</v>
      </c>
      <c r="AK65" s="3">
        <v>0</v>
      </c>
      <c r="AL65" s="4">
        <v>0</v>
      </c>
      <c r="AM65" s="3">
        <v>0.70277777777777772</v>
      </c>
      <c r="AN65" s="3">
        <v>0</v>
      </c>
      <c r="AO65" s="4">
        <v>0</v>
      </c>
      <c r="AP65" s="1" t="s">
        <v>63</v>
      </c>
      <c r="AQ65" s="1">
        <v>4</v>
      </c>
    </row>
    <row r="66" spans="1:43" x14ac:dyDescent="0.2">
      <c r="A66" s="1" t="s">
        <v>221</v>
      </c>
      <c r="B66" s="1" t="s">
        <v>286</v>
      </c>
      <c r="C66" s="1" t="s">
        <v>468</v>
      </c>
      <c r="D66" s="1" t="s">
        <v>589</v>
      </c>
      <c r="E66" s="3">
        <v>84.111111111111114</v>
      </c>
      <c r="F66" s="3">
        <f t="shared" si="7"/>
        <v>369.20433333333335</v>
      </c>
      <c r="G66" s="3">
        <f>SUM(Table39[[#This Row],[RN Hours Contract (W/ Admin, DON)]], Table39[[#This Row],[LPN Contract Hours (w/ Admin)]], Table39[[#This Row],[CNA/NA/Med Aide Contract Hours]])</f>
        <v>0.24444444444444444</v>
      </c>
      <c r="H66" s="4">
        <f>Table39[[#This Row],[Total Contract Hours]]/Table39[[#This Row],[Total Hours Nurse Staffing]]</f>
        <v>6.6208444044384932E-4</v>
      </c>
      <c r="I66" s="3">
        <f>SUM(Table39[[#This Row],[RN Hours]], Table39[[#This Row],[RN Admin Hours]], Table39[[#This Row],[RN DON Hours]])</f>
        <v>38.991666666666667</v>
      </c>
      <c r="J66" s="3">
        <f t="shared" si="5"/>
        <v>0.24444444444444444</v>
      </c>
      <c r="K66" s="4">
        <f>Table39[[#This Row],[RN Hours Contract (W/ Admin, DON)]]/Table39[[#This Row],[RN Hours (w/ Admin, DON)]]</f>
        <v>6.269145828880815E-3</v>
      </c>
      <c r="L66" s="3">
        <v>19.444444444444443</v>
      </c>
      <c r="M66" s="3">
        <v>0</v>
      </c>
      <c r="N66" s="4">
        <f>Table39[[#This Row],[RN Hours Contract]]/Table39[[#This Row],[RN Hours]]</f>
        <v>0</v>
      </c>
      <c r="O66" s="3">
        <v>14.108333333333333</v>
      </c>
      <c r="P66" s="3">
        <v>0.24444444444444444</v>
      </c>
      <c r="Q66" s="4">
        <f>Table39[[#This Row],[RN Admin Hours Contract]]/Table39[[#This Row],[RN Admin Hours]]</f>
        <v>1.7326245323882654E-2</v>
      </c>
      <c r="R66" s="3">
        <v>5.4388888888888891</v>
      </c>
      <c r="S66" s="3">
        <v>0</v>
      </c>
      <c r="T66" s="4">
        <f>Table39[[#This Row],[RN DON Hours Contract]]/Table39[[#This Row],[RN DON Hours]]</f>
        <v>0</v>
      </c>
      <c r="U66" s="3">
        <f>SUM(Table39[[#This Row],[LPN Hours]], Table39[[#This Row],[LPN Admin Hours]])</f>
        <v>95.559888888888892</v>
      </c>
      <c r="V66" s="3">
        <f>Table39[[#This Row],[LPN Hours Contract]]+Table39[[#This Row],[LPN Admin Hours Contract]]</f>
        <v>0</v>
      </c>
      <c r="W66" s="4">
        <f t="shared" si="6"/>
        <v>0</v>
      </c>
      <c r="X66" s="3">
        <v>79.054333333333332</v>
      </c>
      <c r="Y66" s="3">
        <v>0</v>
      </c>
      <c r="Z66" s="4">
        <f>Table39[[#This Row],[LPN Hours Contract]]/Table39[[#This Row],[LPN Hours]]</f>
        <v>0</v>
      </c>
      <c r="AA66" s="3">
        <v>16.505555555555556</v>
      </c>
      <c r="AB66" s="3">
        <v>0</v>
      </c>
      <c r="AC66" s="4">
        <f>Table39[[#This Row],[LPN Admin Hours Contract]]/Table39[[#This Row],[LPN Admin Hours]]</f>
        <v>0</v>
      </c>
      <c r="AD66" s="3">
        <f>SUM(Table39[[#This Row],[CNA Hours]], Table39[[#This Row],[NA in Training Hours]], Table39[[#This Row],[Med Aide/Tech Hours]])</f>
        <v>234.65277777777777</v>
      </c>
      <c r="AE66" s="3">
        <f>SUM(Table39[[#This Row],[CNA Hours Contract]], Table39[[#This Row],[NA in Training Hours Contract]], Table39[[#This Row],[Med Aide/Tech Hours Contract]])</f>
        <v>0</v>
      </c>
      <c r="AF66" s="4">
        <f>Table39[[#This Row],[CNA/NA/Med Aide Contract Hours]]/Table39[[#This Row],[Total CNA, NA in Training, Med Aide/Tech Hours]]</f>
        <v>0</v>
      </c>
      <c r="AG66" s="3">
        <v>232.97222222222223</v>
      </c>
      <c r="AH66" s="3">
        <v>0</v>
      </c>
      <c r="AI66" s="4">
        <f>Table39[[#This Row],[CNA Hours Contract]]/Table39[[#This Row],[CNA Hours]]</f>
        <v>0</v>
      </c>
      <c r="AJ66" s="3">
        <v>0.2722222222222222</v>
      </c>
      <c r="AK66" s="3">
        <v>0</v>
      </c>
      <c r="AL66" s="4">
        <v>0</v>
      </c>
      <c r="AM66" s="3">
        <v>1.4083333333333334</v>
      </c>
      <c r="AN66" s="3">
        <v>0</v>
      </c>
      <c r="AO66" s="4">
        <v>0</v>
      </c>
      <c r="AP66" s="1" t="s">
        <v>64</v>
      </c>
      <c r="AQ66" s="1">
        <v>4</v>
      </c>
    </row>
    <row r="67" spans="1:43" x14ac:dyDescent="0.2">
      <c r="A67" s="1" t="s">
        <v>221</v>
      </c>
      <c r="B67" s="1" t="s">
        <v>287</v>
      </c>
      <c r="C67" s="1" t="s">
        <v>489</v>
      </c>
      <c r="D67" s="1" t="s">
        <v>604</v>
      </c>
      <c r="E67" s="3">
        <v>76.977777777777774</v>
      </c>
      <c r="F67" s="3">
        <f t="shared" si="7"/>
        <v>405.74722222222221</v>
      </c>
      <c r="G67" s="3">
        <f>SUM(Table39[[#This Row],[RN Hours Contract (W/ Admin, DON)]], Table39[[#This Row],[LPN Contract Hours (w/ Admin)]], Table39[[#This Row],[CNA/NA/Med Aide Contract Hours]])</f>
        <v>0</v>
      </c>
      <c r="H67" s="4">
        <f>Table39[[#This Row],[Total Contract Hours]]/Table39[[#This Row],[Total Hours Nurse Staffing]]</f>
        <v>0</v>
      </c>
      <c r="I67" s="3">
        <f>SUM(Table39[[#This Row],[RN Hours]], Table39[[#This Row],[RN Admin Hours]], Table39[[#This Row],[RN DON Hours]])</f>
        <v>73.391666666666666</v>
      </c>
      <c r="J67" s="3">
        <f t="shared" si="5"/>
        <v>0</v>
      </c>
      <c r="K67" s="4">
        <f>Table39[[#This Row],[RN Hours Contract (W/ Admin, DON)]]/Table39[[#This Row],[RN Hours (w/ Admin, DON)]]</f>
        <v>0</v>
      </c>
      <c r="L67" s="3">
        <v>54.844444444444441</v>
      </c>
      <c r="M67" s="3">
        <v>0</v>
      </c>
      <c r="N67" s="4">
        <f>Table39[[#This Row],[RN Hours Contract]]/Table39[[#This Row],[RN Hours]]</f>
        <v>0</v>
      </c>
      <c r="O67" s="3">
        <v>11.938888888888888</v>
      </c>
      <c r="P67" s="3">
        <v>0</v>
      </c>
      <c r="Q67" s="4">
        <f>Table39[[#This Row],[RN Admin Hours Contract]]/Table39[[#This Row],[RN Admin Hours]]</f>
        <v>0</v>
      </c>
      <c r="R67" s="3">
        <v>6.6083333333333334</v>
      </c>
      <c r="S67" s="3">
        <v>0</v>
      </c>
      <c r="T67" s="4">
        <f>Table39[[#This Row],[RN DON Hours Contract]]/Table39[[#This Row],[RN DON Hours]]</f>
        <v>0</v>
      </c>
      <c r="U67" s="3">
        <f>SUM(Table39[[#This Row],[LPN Hours]], Table39[[#This Row],[LPN Admin Hours]])</f>
        <v>72.163888888888891</v>
      </c>
      <c r="V67" s="3">
        <f>Table39[[#This Row],[LPN Hours Contract]]+Table39[[#This Row],[LPN Admin Hours Contract]]</f>
        <v>0</v>
      </c>
      <c r="W67" s="4">
        <f t="shared" si="6"/>
        <v>0</v>
      </c>
      <c r="X67" s="3">
        <v>66.738888888888894</v>
      </c>
      <c r="Y67" s="3">
        <v>0</v>
      </c>
      <c r="Z67" s="4">
        <f>Table39[[#This Row],[LPN Hours Contract]]/Table39[[#This Row],[LPN Hours]]</f>
        <v>0</v>
      </c>
      <c r="AA67" s="3">
        <v>5.4249999999999998</v>
      </c>
      <c r="AB67" s="3">
        <v>0</v>
      </c>
      <c r="AC67" s="4">
        <f>Table39[[#This Row],[LPN Admin Hours Contract]]/Table39[[#This Row],[LPN Admin Hours]]</f>
        <v>0</v>
      </c>
      <c r="AD67" s="3">
        <f>SUM(Table39[[#This Row],[CNA Hours]], Table39[[#This Row],[NA in Training Hours]], Table39[[#This Row],[Med Aide/Tech Hours]])</f>
        <v>260.19166666666666</v>
      </c>
      <c r="AE67" s="3">
        <f>SUM(Table39[[#This Row],[CNA Hours Contract]], Table39[[#This Row],[NA in Training Hours Contract]], Table39[[#This Row],[Med Aide/Tech Hours Contract]])</f>
        <v>0</v>
      </c>
      <c r="AF67" s="4">
        <f>Table39[[#This Row],[CNA/NA/Med Aide Contract Hours]]/Table39[[#This Row],[Total CNA, NA in Training, Med Aide/Tech Hours]]</f>
        <v>0</v>
      </c>
      <c r="AG67" s="3">
        <v>240.5</v>
      </c>
      <c r="AH67" s="3">
        <v>0</v>
      </c>
      <c r="AI67" s="4">
        <f>Table39[[#This Row],[CNA Hours Contract]]/Table39[[#This Row],[CNA Hours]]</f>
        <v>0</v>
      </c>
      <c r="AJ67" s="3">
        <v>19.691666666666666</v>
      </c>
      <c r="AK67" s="3">
        <v>0</v>
      </c>
      <c r="AL67" s="4">
        <v>0</v>
      </c>
      <c r="AM67" s="3">
        <v>0</v>
      </c>
      <c r="AN67" s="3">
        <v>0</v>
      </c>
      <c r="AO67" s="4">
        <v>0</v>
      </c>
      <c r="AP67" s="1" t="s">
        <v>65</v>
      </c>
      <c r="AQ67" s="1">
        <v>4</v>
      </c>
    </row>
    <row r="68" spans="1:43" x14ac:dyDescent="0.2">
      <c r="A68" s="1" t="s">
        <v>221</v>
      </c>
      <c r="B68" s="1" t="s">
        <v>288</v>
      </c>
      <c r="C68" s="1" t="s">
        <v>490</v>
      </c>
      <c r="D68" s="1" t="s">
        <v>605</v>
      </c>
      <c r="E68" s="3">
        <v>94.5</v>
      </c>
      <c r="F68" s="3">
        <f t="shared" si="7"/>
        <v>355.40099999999995</v>
      </c>
      <c r="G68" s="3">
        <f>SUM(Table39[[#This Row],[RN Hours Contract (W/ Admin, DON)]], Table39[[#This Row],[LPN Contract Hours (w/ Admin)]], Table39[[#This Row],[CNA/NA/Med Aide Contract Hours]])</f>
        <v>2.2222222222222223</v>
      </c>
      <c r="H68" s="4">
        <f>Table39[[#This Row],[Total Contract Hours]]/Table39[[#This Row],[Total Hours Nurse Staffing]]</f>
        <v>6.2527179783462136E-3</v>
      </c>
      <c r="I68" s="3">
        <f>SUM(Table39[[#This Row],[RN Hours]], Table39[[#This Row],[RN Admin Hours]], Table39[[#This Row],[RN DON Hours]])</f>
        <v>52.81355555555556</v>
      </c>
      <c r="J68" s="3">
        <f t="shared" si="5"/>
        <v>2.2222222222222223</v>
      </c>
      <c r="K68" s="4">
        <f>Table39[[#This Row],[RN Hours Contract (W/ Admin, DON)]]/Table39[[#This Row],[RN Hours (w/ Admin, DON)]]</f>
        <v>4.2076739557605158E-2</v>
      </c>
      <c r="L68" s="3">
        <v>23.141333333333332</v>
      </c>
      <c r="M68" s="3">
        <v>8.8888888888888892E-2</v>
      </c>
      <c r="N68" s="4">
        <f>Table39[[#This Row],[RN Hours Contract]]/Table39[[#This Row],[RN Hours]]</f>
        <v>3.8411308289160334E-3</v>
      </c>
      <c r="O68" s="3">
        <v>24.072222222222223</v>
      </c>
      <c r="P68" s="3">
        <v>2.1333333333333333</v>
      </c>
      <c r="Q68" s="4">
        <f>Table39[[#This Row],[RN Admin Hours Contract]]/Table39[[#This Row],[RN Admin Hours]]</f>
        <v>8.8622201707823672E-2</v>
      </c>
      <c r="R68" s="3">
        <v>5.6</v>
      </c>
      <c r="S68" s="3">
        <v>0</v>
      </c>
      <c r="T68" s="4">
        <f>Table39[[#This Row],[RN DON Hours Contract]]/Table39[[#This Row],[RN DON Hours]]</f>
        <v>0</v>
      </c>
      <c r="U68" s="3">
        <f>SUM(Table39[[#This Row],[LPN Hours]], Table39[[#This Row],[LPN Admin Hours]])</f>
        <v>78.655444444444441</v>
      </c>
      <c r="V68" s="3">
        <f>Table39[[#This Row],[LPN Hours Contract]]+Table39[[#This Row],[LPN Admin Hours Contract]]</f>
        <v>0</v>
      </c>
      <c r="W68" s="4">
        <f t="shared" si="6"/>
        <v>0</v>
      </c>
      <c r="X68" s="3">
        <v>56.497444444444447</v>
      </c>
      <c r="Y68" s="3">
        <v>0</v>
      </c>
      <c r="Z68" s="4">
        <f>Table39[[#This Row],[LPN Hours Contract]]/Table39[[#This Row],[LPN Hours]]</f>
        <v>0</v>
      </c>
      <c r="AA68" s="3">
        <v>22.158000000000001</v>
      </c>
      <c r="AB68" s="3">
        <v>0</v>
      </c>
      <c r="AC68" s="4">
        <f>Table39[[#This Row],[LPN Admin Hours Contract]]/Table39[[#This Row],[LPN Admin Hours]]</f>
        <v>0</v>
      </c>
      <c r="AD68" s="3">
        <f>SUM(Table39[[#This Row],[CNA Hours]], Table39[[#This Row],[NA in Training Hours]], Table39[[#This Row],[Med Aide/Tech Hours]])</f>
        <v>223.93199999999999</v>
      </c>
      <c r="AE68" s="3">
        <f>SUM(Table39[[#This Row],[CNA Hours Contract]], Table39[[#This Row],[NA in Training Hours Contract]], Table39[[#This Row],[Med Aide/Tech Hours Contract]])</f>
        <v>0</v>
      </c>
      <c r="AF68" s="4">
        <f>Table39[[#This Row],[CNA/NA/Med Aide Contract Hours]]/Table39[[#This Row],[Total CNA, NA in Training, Med Aide/Tech Hours]]</f>
        <v>0</v>
      </c>
      <c r="AG68" s="3">
        <v>210.76144444444444</v>
      </c>
      <c r="AH68" s="3">
        <v>0</v>
      </c>
      <c r="AI68" s="4">
        <f>Table39[[#This Row],[CNA Hours Contract]]/Table39[[#This Row],[CNA Hours]]</f>
        <v>0</v>
      </c>
      <c r="AJ68" s="3">
        <v>13.170555555555552</v>
      </c>
      <c r="AK68" s="3">
        <v>0</v>
      </c>
      <c r="AL68" s="4">
        <v>0</v>
      </c>
      <c r="AM68" s="3">
        <v>0</v>
      </c>
      <c r="AN68" s="3">
        <v>0</v>
      </c>
      <c r="AO68" s="4">
        <v>0</v>
      </c>
      <c r="AP68" s="1" t="s">
        <v>66</v>
      </c>
      <c r="AQ68" s="1">
        <v>4</v>
      </c>
    </row>
    <row r="69" spans="1:43" x14ac:dyDescent="0.2">
      <c r="A69" s="1" t="s">
        <v>221</v>
      </c>
      <c r="B69" s="1" t="s">
        <v>289</v>
      </c>
      <c r="C69" s="1" t="s">
        <v>491</v>
      </c>
      <c r="D69" s="1" t="s">
        <v>574</v>
      </c>
      <c r="E69" s="3">
        <v>73.344444444444449</v>
      </c>
      <c r="F69" s="3">
        <f t="shared" si="7"/>
        <v>262.62555555555554</v>
      </c>
      <c r="G69" s="3">
        <f>SUM(Table39[[#This Row],[RN Hours Contract (W/ Admin, DON)]], Table39[[#This Row],[LPN Contract Hours (w/ Admin)]], Table39[[#This Row],[CNA/NA/Med Aide Contract Hours]])</f>
        <v>0</v>
      </c>
      <c r="H69" s="4">
        <f>Table39[[#This Row],[Total Contract Hours]]/Table39[[#This Row],[Total Hours Nurse Staffing]]</f>
        <v>0</v>
      </c>
      <c r="I69" s="3">
        <f>SUM(Table39[[#This Row],[RN Hours]], Table39[[#This Row],[RN Admin Hours]], Table39[[#This Row],[RN DON Hours]])</f>
        <v>25.982888888888887</v>
      </c>
      <c r="J69" s="3">
        <f t="shared" si="5"/>
        <v>0</v>
      </c>
      <c r="K69" s="4">
        <f>Table39[[#This Row],[RN Hours Contract (W/ Admin, DON)]]/Table39[[#This Row],[RN Hours (w/ Admin, DON)]]</f>
        <v>0</v>
      </c>
      <c r="L69" s="3">
        <v>4.5606666666666662</v>
      </c>
      <c r="M69" s="3">
        <v>0</v>
      </c>
      <c r="N69" s="4">
        <f>Table39[[#This Row],[RN Hours Contract]]/Table39[[#This Row],[RN Hours]]</f>
        <v>0</v>
      </c>
      <c r="O69" s="3">
        <v>15.911111111111111</v>
      </c>
      <c r="P69" s="3">
        <v>0</v>
      </c>
      <c r="Q69" s="4">
        <f>Table39[[#This Row],[RN Admin Hours Contract]]/Table39[[#This Row],[RN Admin Hours]]</f>
        <v>0</v>
      </c>
      <c r="R69" s="3">
        <v>5.5111111111111111</v>
      </c>
      <c r="S69" s="3">
        <v>0</v>
      </c>
      <c r="T69" s="4">
        <f>Table39[[#This Row],[RN DON Hours Contract]]/Table39[[#This Row],[RN DON Hours]]</f>
        <v>0</v>
      </c>
      <c r="U69" s="3">
        <f>SUM(Table39[[#This Row],[LPN Hours]], Table39[[#This Row],[LPN Admin Hours]])</f>
        <v>85.788111111111107</v>
      </c>
      <c r="V69" s="3">
        <f>Table39[[#This Row],[LPN Hours Contract]]+Table39[[#This Row],[LPN Admin Hours Contract]]</f>
        <v>0</v>
      </c>
      <c r="W69" s="4">
        <f t="shared" si="6"/>
        <v>0</v>
      </c>
      <c r="X69" s="3">
        <v>66.549444444444447</v>
      </c>
      <c r="Y69" s="3">
        <v>0</v>
      </c>
      <c r="Z69" s="4">
        <f>Table39[[#This Row],[LPN Hours Contract]]/Table39[[#This Row],[LPN Hours]]</f>
        <v>0</v>
      </c>
      <c r="AA69" s="3">
        <v>19.238666666666667</v>
      </c>
      <c r="AB69" s="3">
        <v>0</v>
      </c>
      <c r="AC69" s="4">
        <f>Table39[[#This Row],[LPN Admin Hours Contract]]/Table39[[#This Row],[LPN Admin Hours]]</f>
        <v>0</v>
      </c>
      <c r="AD69" s="3">
        <f>SUM(Table39[[#This Row],[CNA Hours]], Table39[[#This Row],[NA in Training Hours]], Table39[[#This Row],[Med Aide/Tech Hours]])</f>
        <v>150.85455555555555</v>
      </c>
      <c r="AE69" s="3">
        <f>SUM(Table39[[#This Row],[CNA Hours Contract]], Table39[[#This Row],[NA in Training Hours Contract]], Table39[[#This Row],[Med Aide/Tech Hours Contract]])</f>
        <v>0</v>
      </c>
      <c r="AF69" s="4">
        <f>Table39[[#This Row],[CNA/NA/Med Aide Contract Hours]]/Table39[[#This Row],[Total CNA, NA in Training, Med Aide/Tech Hours]]</f>
        <v>0</v>
      </c>
      <c r="AG69" s="3">
        <v>137.01322222222223</v>
      </c>
      <c r="AH69" s="3">
        <v>0</v>
      </c>
      <c r="AI69" s="4">
        <f>Table39[[#This Row],[CNA Hours Contract]]/Table39[[#This Row],[CNA Hours]]</f>
        <v>0</v>
      </c>
      <c r="AJ69" s="3">
        <v>13.841333333333333</v>
      </c>
      <c r="AK69" s="3">
        <v>0</v>
      </c>
      <c r="AL69" s="4">
        <v>0</v>
      </c>
      <c r="AM69" s="3">
        <v>0</v>
      </c>
      <c r="AN69" s="3">
        <v>0</v>
      </c>
      <c r="AO69" s="4">
        <v>0</v>
      </c>
      <c r="AP69" s="1" t="s">
        <v>67</v>
      </c>
      <c r="AQ69" s="1">
        <v>4</v>
      </c>
    </row>
    <row r="70" spans="1:43" x14ac:dyDescent="0.2">
      <c r="A70" s="1" t="s">
        <v>221</v>
      </c>
      <c r="B70" s="1" t="s">
        <v>290</v>
      </c>
      <c r="C70" s="1" t="s">
        <v>492</v>
      </c>
      <c r="D70" s="1" t="s">
        <v>604</v>
      </c>
      <c r="E70" s="3">
        <v>47.322222222222223</v>
      </c>
      <c r="F70" s="3">
        <f t="shared" si="7"/>
        <v>218.40344444444446</v>
      </c>
      <c r="G70" s="3">
        <f>SUM(Table39[[#This Row],[RN Hours Contract (W/ Admin, DON)]], Table39[[#This Row],[LPN Contract Hours (w/ Admin)]], Table39[[#This Row],[CNA/NA/Med Aide Contract Hours]])</f>
        <v>0.15277777777777779</v>
      </c>
      <c r="H70" s="4">
        <f>Table39[[#This Row],[Total Contract Hours]]/Table39[[#This Row],[Total Hours Nurse Staffing]]</f>
        <v>6.9952091720165178E-4</v>
      </c>
      <c r="I70" s="3">
        <f>SUM(Table39[[#This Row],[RN Hours]], Table39[[#This Row],[RN Admin Hours]], Table39[[#This Row],[RN DON Hours]])</f>
        <v>50.439222222222227</v>
      </c>
      <c r="J70" s="3">
        <f t="shared" si="5"/>
        <v>0</v>
      </c>
      <c r="K70" s="4">
        <f>Table39[[#This Row],[RN Hours Contract (W/ Admin, DON)]]/Table39[[#This Row],[RN Hours (w/ Admin, DON)]]</f>
        <v>0</v>
      </c>
      <c r="L70" s="3">
        <v>44.928111111111114</v>
      </c>
      <c r="M70" s="3">
        <v>0</v>
      </c>
      <c r="N70" s="4">
        <f>Table39[[#This Row],[RN Hours Contract]]/Table39[[#This Row],[RN Hours]]</f>
        <v>0</v>
      </c>
      <c r="O70" s="3">
        <v>5.5111111111111111</v>
      </c>
      <c r="P70" s="3">
        <v>0</v>
      </c>
      <c r="Q70" s="4">
        <f>Table39[[#This Row],[RN Admin Hours Contract]]/Table39[[#This Row],[RN Admin Hours]]</f>
        <v>0</v>
      </c>
      <c r="R70" s="3">
        <v>0</v>
      </c>
      <c r="S70" s="3">
        <v>0</v>
      </c>
      <c r="T70" s="4">
        <v>0</v>
      </c>
      <c r="U70" s="3">
        <f>SUM(Table39[[#This Row],[LPN Hours]], Table39[[#This Row],[LPN Admin Hours]])</f>
        <v>21.341555555555555</v>
      </c>
      <c r="V70" s="3">
        <f>Table39[[#This Row],[LPN Hours Contract]]+Table39[[#This Row],[LPN Admin Hours Contract]]</f>
        <v>0</v>
      </c>
      <c r="W70" s="4">
        <f t="shared" si="6"/>
        <v>0</v>
      </c>
      <c r="X70" s="3">
        <v>21.341555555555555</v>
      </c>
      <c r="Y70" s="3">
        <v>0</v>
      </c>
      <c r="Z70" s="4">
        <f>Table39[[#This Row],[LPN Hours Contract]]/Table39[[#This Row],[LPN Hours]]</f>
        <v>0</v>
      </c>
      <c r="AA70" s="3">
        <v>0</v>
      </c>
      <c r="AB70" s="3">
        <v>0</v>
      </c>
      <c r="AC70" s="4">
        <v>0</v>
      </c>
      <c r="AD70" s="3">
        <f>SUM(Table39[[#This Row],[CNA Hours]], Table39[[#This Row],[NA in Training Hours]], Table39[[#This Row],[Med Aide/Tech Hours]])</f>
        <v>146.62266666666667</v>
      </c>
      <c r="AE70" s="3">
        <f>SUM(Table39[[#This Row],[CNA Hours Contract]], Table39[[#This Row],[NA in Training Hours Contract]], Table39[[#This Row],[Med Aide/Tech Hours Contract]])</f>
        <v>0.15277777777777779</v>
      </c>
      <c r="AF70" s="4">
        <f>Table39[[#This Row],[CNA/NA/Med Aide Contract Hours]]/Table39[[#This Row],[Total CNA, NA in Training, Med Aide/Tech Hours]]</f>
        <v>1.0419792604448002E-3</v>
      </c>
      <c r="AG70" s="3">
        <v>146.62266666666667</v>
      </c>
      <c r="AH70" s="3">
        <v>0.15277777777777779</v>
      </c>
      <c r="AI70" s="4">
        <f>Table39[[#This Row],[CNA Hours Contract]]/Table39[[#This Row],[CNA Hours]]</f>
        <v>1.0419792604448002E-3</v>
      </c>
      <c r="AJ70" s="3">
        <v>0</v>
      </c>
      <c r="AK70" s="3">
        <v>0</v>
      </c>
      <c r="AL70" s="4">
        <v>0</v>
      </c>
      <c r="AM70" s="3">
        <v>0</v>
      </c>
      <c r="AN70" s="3">
        <v>0</v>
      </c>
      <c r="AO70" s="4">
        <v>0</v>
      </c>
      <c r="AP70" s="1" t="s">
        <v>68</v>
      </c>
      <c r="AQ70" s="1">
        <v>4</v>
      </c>
    </row>
    <row r="71" spans="1:43" x14ac:dyDescent="0.2">
      <c r="A71" s="1" t="s">
        <v>221</v>
      </c>
      <c r="B71" s="1" t="s">
        <v>291</v>
      </c>
      <c r="C71" s="1" t="s">
        <v>493</v>
      </c>
      <c r="D71" s="1" t="s">
        <v>601</v>
      </c>
      <c r="E71" s="3">
        <v>80.86666666666666</v>
      </c>
      <c r="F71" s="3">
        <f t="shared" si="7"/>
        <v>289.85677777777778</v>
      </c>
      <c r="G71" s="3">
        <f>SUM(Table39[[#This Row],[RN Hours Contract (W/ Admin, DON)]], Table39[[#This Row],[LPN Contract Hours (w/ Admin)]], Table39[[#This Row],[CNA/NA/Med Aide Contract Hours]])</f>
        <v>0</v>
      </c>
      <c r="H71" s="4">
        <f>Table39[[#This Row],[Total Contract Hours]]/Table39[[#This Row],[Total Hours Nurse Staffing]]</f>
        <v>0</v>
      </c>
      <c r="I71" s="3">
        <f>SUM(Table39[[#This Row],[RN Hours]], Table39[[#This Row],[RN Admin Hours]], Table39[[#This Row],[RN DON Hours]])</f>
        <v>53.754777777777775</v>
      </c>
      <c r="J71" s="3">
        <f t="shared" si="5"/>
        <v>0</v>
      </c>
      <c r="K71" s="4">
        <f>Table39[[#This Row],[RN Hours Contract (W/ Admin, DON)]]/Table39[[#This Row],[RN Hours (w/ Admin, DON)]]</f>
        <v>0</v>
      </c>
      <c r="L71" s="3">
        <v>25.442666666666668</v>
      </c>
      <c r="M71" s="3">
        <v>0</v>
      </c>
      <c r="N71" s="4">
        <f>Table39[[#This Row],[RN Hours Contract]]/Table39[[#This Row],[RN Hours]]</f>
        <v>0</v>
      </c>
      <c r="O71" s="3">
        <v>23.367666666666665</v>
      </c>
      <c r="P71" s="3">
        <v>0</v>
      </c>
      <c r="Q71" s="4">
        <f>Table39[[#This Row],[RN Admin Hours Contract]]/Table39[[#This Row],[RN Admin Hours]]</f>
        <v>0</v>
      </c>
      <c r="R71" s="3">
        <v>4.9444444444444446</v>
      </c>
      <c r="S71" s="3">
        <v>0</v>
      </c>
      <c r="T71" s="4">
        <f>Table39[[#This Row],[RN DON Hours Contract]]/Table39[[#This Row],[RN DON Hours]]</f>
        <v>0</v>
      </c>
      <c r="U71" s="3">
        <f>SUM(Table39[[#This Row],[LPN Hours]], Table39[[#This Row],[LPN Admin Hours]])</f>
        <v>68.134</v>
      </c>
      <c r="V71" s="3">
        <f>Table39[[#This Row],[LPN Hours Contract]]+Table39[[#This Row],[LPN Admin Hours Contract]]</f>
        <v>0</v>
      </c>
      <c r="W71" s="4">
        <f t="shared" si="6"/>
        <v>0</v>
      </c>
      <c r="X71" s="3">
        <v>55.826222222222221</v>
      </c>
      <c r="Y71" s="3">
        <v>0</v>
      </c>
      <c r="Z71" s="4">
        <f>Table39[[#This Row],[LPN Hours Contract]]/Table39[[#This Row],[LPN Hours]]</f>
        <v>0</v>
      </c>
      <c r="AA71" s="3">
        <v>12.307777777777778</v>
      </c>
      <c r="AB71" s="3">
        <v>0</v>
      </c>
      <c r="AC71" s="4">
        <f>Table39[[#This Row],[LPN Admin Hours Contract]]/Table39[[#This Row],[LPN Admin Hours]]</f>
        <v>0</v>
      </c>
      <c r="AD71" s="3">
        <f>SUM(Table39[[#This Row],[CNA Hours]], Table39[[#This Row],[NA in Training Hours]], Table39[[#This Row],[Med Aide/Tech Hours]])</f>
        <v>167.96800000000002</v>
      </c>
      <c r="AE71" s="3">
        <f>SUM(Table39[[#This Row],[CNA Hours Contract]], Table39[[#This Row],[NA in Training Hours Contract]], Table39[[#This Row],[Med Aide/Tech Hours Contract]])</f>
        <v>0</v>
      </c>
      <c r="AF71" s="4">
        <f>Table39[[#This Row],[CNA/NA/Med Aide Contract Hours]]/Table39[[#This Row],[Total CNA, NA in Training, Med Aide/Tech Hours]]</f>
        <v>0</v>
      </c>
      <c r="AG71" s="3">
        <v>159.45933333333335</v>
      </c>
      <c r="AH71" s="3">
        <v>0</v>
      </c>
      <c r="AI71" s="4">
        <f>Table39[[#This Row],[CNA Hours Contract]]/Table39[[#This Row],[CNA Hours]]</f>
        <v>0</v>
      </c>
      <c r="AJ71" s="3">
        <v>8.508666666666663</v>
      </c>
      <c r="AK71" s="3">
        <v>0</v>
      </c>
      <c r="AL71" s="4">
        <v>0</v>
      </c>
      <c r="AM71" s="3">
        <v>0</v>
      </c>
      <c r="AN71" s="3">
        <v>0</v>
      </c>
      <c r="AO71" s="4">
        <v>0</v>
      </c>
      <c r="AP71" s="1" t="s">
        <v>69</v>
      </c>
      <c r="AQ71" s="1">
        <v>4</v>
      </c>
    </row>
    <row r="72" spans="1:43" x14ac:dyDescent="0.2">
      <c r="A72" s="1" t="s">
        <v>221</v>
      </c>
      <c r="B72" s="1" t="s">
        <v>292</v>
      </c>
      <c r="C72" s="1" t="s">
        <v>454</v>
      </c>
      <c r="D72" s="1" t="s">
        <v>579</v>
      </c>
      <c r="E72" s="3">
        <v>132.67777777777778</v>
      </c>
      <c r="F72" s="3">
        <f t="shared" si="7"/>
        <v>439.1008888888889</v>
      </c>
      <c r="G72" s="3">
        <f>SUM(Table39[[#This Row],[RN Hours Contract (W/ Admin, DON)]], Table39[[#This Row],[LPN Contract Hours (w/ Admin)]], Table39[[#This Row],[CNA/NA/Med Aide Contract Hours]])</f>
        <v>109.02500000000001</v>
      </c>
      <c r="H72" s="4">
        <f>Table39[[#This Row],[Total Contract Hours]]/Table39[[#This Row],[Total Hours Nurse Staffing]]</f>
        <v>0.24829145820196219</v>
      </c>
      <c r="I72" s="3">
        <f>SUM(Table39[[#This Row],[RN Hours]], Table39[[#This Row],[RN Admin Hours]], Table39[[#This Row],[RN DON Hours]])</f>
        <v>81.058333333333337</v>
      </c>
      <c r="J72" s="3">
        <f t="shared" si="5"/>
        <v>14.638888888888889</v>
      </c>
      <c r="K72" s="4">
        <f>Table39[[#This Row],[RN Hours Contract (W/ Admin, DON)]]/Table39[[#This Row],[RN Hours (w/ Admin, DON)]]</f>
        <v>0.18059696377780063</v>
      </c>
      <c r="L72" s="3">
        <v>73.591666666666669</v>
      </c>
      <c r="M72" s="3">
        <v>14.638888888888889</v>
      </c>
      <c r="N72" s="4">
        <f>Table39[[#This Row],[RN Hours Contract]]/Table39[[#This Row],[RN Hours]]</f>
        <v>0.19892046955799644</v>
      </c>
      <c r="O72" s="3">
        <v>3.4666666666666668</v>
      </c>
      <c r="P72" s="3">
        <v>0</v>
      </c>
      <c r="Q72" s="4">
        <f>Table39[[#This Row],[RN Admin Hours Contract]]/Table39[[#This Row],[RN Admin Hours]]</f>
        <v>0</v>
      </c>
      <c r="R72" s="3">
        <v>4</v>
      </c>
      <c r="S72" s="3">
        <v>0</v>
      </c>
      <c r="T72" s="4">
        <f>Table39[[#This Row],[RN DON Hours Contract]]/Table39[[#This Row],[RN DON Hours]]</f>
        <v>0</v>
      </c>
      <c r="U72" s="3">
        <f>SUM(Table39[[#This Row],[LPN Hours]], Table39[[#This Row],[LPN Admin Hours]])</f>
        <v>99.00555555555556</v>
      </c>
      <c r="V72" s="3">
        <f>Table39[[#This Row],[LPN Hours Contract]]+Table39[[#This Row],[LPN Admin Hours Contract]]</f>
        <v>56.93888888888889</v>
      </c>
      <c r="W72" s="4">
        <f t="shared" si="6"/>
        <v>0.57510801862970651</v>
      </c>
      <c r="X72" s="3">
        <v>98.13055555555556</v>
      </c>
      <c r="Y72" s="3">
        <v>56.93888888888889</v>
      </c>
      <c r="Z72" s="4">
        <f>Table39[[#This Row],[LPN Hours Contract]]/Table39[[#This Row],[LPN Hours]]</f>
        <v>0.58023608005208482</v>
      </c>
      <c r="AA72" s="3">
        <v>0.875</v>
      </c>
      <c r="AB72" s="3">
        <v>0</v>
      </c>
      <c r="AC72" s="4">
        <f>Table39[[#This Row],[LPN Admin Hours Contract]]/Table39[[#This Row],[LPN Admin Hours]]</f>
        <v>0</v>
      </c>
      <c r="AD72" s="3">
        <f>SUM(Table39[[#This Row],[CNA Hours]], Table39[[#This Row],[NA in Training Hours]], Table39[[#This Row],[Med Aide/Tech Hours]])</f>
        <v>259.03700000000003</v>
      </c>
      <c r="AE72" s="3">
        <f>SUM(Table39[[#This Row],[CNA Hours Contract]], Table39[[#This Row],[NA in Training Hours Contract]], Table39[[#This Row],[Med Aide/Tech Hours Contract]])</f>
        <v>37.447222222222223</v>
      </c>
      <c r="AF72" s="4">
        <f>Table39[[#This Row],[CNA/NA/Med Aide Contract Hours]]/Table39[[#This Row],[Total CNA, NA in Training, Med Aide/Tech Hours]]</f>
        <v>0.14456321769562733</v>
      </c>
      <c r="AG72" s="3">
        <v>259.03700000000003</v>
      </c>
      <c r="AH72" s="3">
        <v>37.447222222222223</v>
      </c>
      <c r="AI72" s="4">
        <f>Table39[[#This Row],[CNA Hours Contract]]/Table39[[#This Row],[CNA Hours]]</f>
        <v>0.14456321769562733</v>
      </c>
      <c r="AJ72" s="3">
        <v>0</v>
      </c>
      <c r="AK72" s="3">
        <v>0</v>
      </c>
      <c r="AL72" s="4">
        <v>0</v>
      </c>
      <c r="AM72" s="3">
        <v>0</v>
      </c>
      <c r="AN72" s="3">
        <v>0</v>
      </c>
      <c r="AO72" s="4">
        <v>0</v>
      </c>
      <c r="AP72" s="1" t="s">
        <v>70</v>
      </c>
      <c r="AQ72" s="1">
        <v>4</v>
      </c>
    </row>
    <row r="73" spans="1:43" x14ac:dyDescent="0.2">
      <c r="A73" s="1" t="s">
        <v>221</v>
      </c>
      <c r="B73" s="1" t="s">
        <v>293</v>
      </c>
      <c r="C73" s="1" t="s">
        <v>494</v>
      </c>
      <c r="D73" s="1" t="s">
        <v>606</v>
      </c>
      <c r="E73" s="3">
        <v>130.06666666666666</v>
      </c>
      <c r="F73" s="3">
        <f t="shared" si="7"/>
        <v>501.25244444444439</v>
      </c>
      <c r="G73" s="3">
        <f>SUM(Table39[[#This Row],[RN Hours Contract (W/ Admin, DON)]], Table39[[#This Row],[LPN Contract Hours (w/ Admin)]], Table39[[#This Row],[CNA/NA/Med Aide Contract Hours]])</f>
        <v>53.549777777777763</v>
      </c>
      <c r="H73" s="4">
        <f>Table39[[#This Row],[Total Contract Hours]]/Table39[[#This Row],[Total Hours Nurse Staffing]]</f>
        <v>0.10683195338254929</v>
      </c>
      <c r="I73" s="3">
        <f>SUM(Table39[[#This Row],[RN Hours]], Table39[[#This Row],[RN Admin Hours]], Table39[[#This Row],[RN DON Hours]])</f>
        <v>66.633666666666656</v>
      </c>
      <c r="J73" s="3">
        <f t="shared" si="5"/>
        <v>15.912888888888883</v>
      </c>
      <c r="K73" s="4">
        <f>Table39[[#This Row],[RN Hours Contract (W/ Admin, DON)]]/Table39[[#This Row],[RN Hours (w/ Admin, DON)]]</f>
        <v>0.23881154504813212</v>
      </c>
      <c r="L73" s="3">
        <v>46.654111111111106</v>
      </c>
      <c r="M73" s="3">
        <v>10.157333333333328</v>
      </c>
      <c r="N73" s="4">
        <f>Table39[[#This Row],[RN Hours Contract]]/Table39[[#This Row],[RN Hours]]</f>
        <v>0.21771571875290249</v>
      </c>
      <c r="O73" s="3">
        <v>14.223999999999998</v>
      </c>
      <c r="P73" s="3">
        <v>0</v>
      </c>
      <c r="Q73" s="4">
        <f>Table39[[#This Row],[RN Admin Hours Contract]]/Table39[[#This Row],[RN Admin Hours]]</f>
        <v>0</v>
      </c>
      <c r="R73" s="3">
        <v>5.7555555555555555</v>
      </c>
      <c r="S73" s="3">
        <v>5.7555555555555555</v>
      </c>
      <c r="T73" s="4">
        <f>Table39[[#This Row],[RN DON Hours Contract]]/Table39[[#This Row],[RN DON Hours]]</f>
        <v>1</v>
      </c>
      <c r="U73" s="3">
        <f>SUM(Table39[[#This Row],[LPN Hours]], Table39[[#This Row],[LPN Admin Hours]])</f>
        <v>132.13011111111112</v>
      </c>
      <c r="V73" s="3">
        <f>Table39[[#This Row],[LPN Hours Contract]]+Table39[[#This Row],[LPN Admin Hours Contract]]</f>
        <v>17.725333333333321</v>
      </c>
      <c r="W73" s="4">
        <f t="shared" si="6"/>
        <v>0.13415059734890936</v>
      </c>
      <c r="X73" s="3">
        <v>125.73833333333334</v>
      </c>
      <c r="Y73" s="3">
        <v>17.725333333333321</v>
      </c>
      <c r="Z73" s="4">
        <f>Table39[[#This Row],[LPN Hours Contract]]/Table39[[#This Row],[LPN Hours]]</f>
        <v>0.14097000384396155</v>
      </c>
      <c r="AA73" s="3">
        <v>6.3917777777777767</v>
      </c>
      <c r="AB73" s="3">
        <v>0</v>
      </c>
      <c r="AC73" s="4">
        <f>Table39[[#This Row],[LPN Admin Hours Contract]]/Table39[[#This Row],[LPN Admin Hours]]</f>
        <v>0</v>
      </c>
      <c r="AD73" s="3">
        <f>SUM(Table39[[#This Row],[CNA Hours]], Table39[[#This Row],[NA in Training Hours]], Table39[[#This Row],[Med Aide/Tech Hours]])</f>
        <v>302.48866666666663</v>
      </c>
      <c r="AE73" s="3">
        <f>SUM(Table39[[#This Row],[CNA Hours Contract]], Table39[[#This Row],[NA in Training Hours Contract]], Table39[[#This Row],[Med Aide/Tech Hours Contract]])</f>
        <v>19.911555555555562</v>
      </c>
      <c r="AF73" s="4">
        <f>Table39[[#This Row],[CNA/NA/Med Aide Contract Hours]]/Table39[[#This Row],[Total CNA, NA in Training, Med Aide/Tech Hours]]</f>
        <v>6.5825790351006747E-2</v>
      </c>
      <c r="AG73" s="3">
        <v>256.45211111111109</v>
      </c>
      <c r="AH73" s="3">
        <v>19.911555555555562</v>
      </c>
      <c r="AI73" s="4">
        <f>Table39[[#This Row],[CNA Hours Contract]]/Table39[[#This Row],[CNA Hours]]</f>
        <v>7.764239284007543E-2</v>
      </c>
      <c r="AJ73" s="3">
        <v>46.036555555555566</v>
      </c>
      <c r="AK73" s="3">
        <v>0</v>
      </c>
      <c r="AL73" s="4">
        <v>0</v>
      </c>
      <c r="AM73" s="3">
        <v>0</v>
      </c>
      <c r="AN73" s="3">
        <v>0</v>
      </c>
      <c r="AO73" s="4">
        <v>0</v>
      </c>
      <c r="AP73" s="1" t="s">
        <v>71</v>
      </c>
      <c r="AQ73" s="1">
        <v>4</v>
      </c>
    </row>
    <row r="74" spans="1:43" x14ac:dyDescent="0.2">
      <c r="A74" s="1" t="s">
        <v>221</v>
      </c>
      <c r="B74" s="1" t="s">
        <v>294</v>
      </c>
      <c r="C74" s="1" t="s">
        <v>445</v>
      </c>
      <c r="D74" s="1" t="s">
        <v>572</v>
      </c>
      <c r="E74" s="3">
        <v>109.98888888888889</v>
      </c>
      <c r="F74" s="3">
        <f t="shared" si="7"/>
        <v>363.26033333333328</v>
      </c>
      <c r="G74" s="3">
        <f>SUM(Table39[[#This Row],[RN Hours Contract (W/ Admin, DON)]], Table39[[#This Row],[LPN Contract Hours (w/ Admin)]], Table39[[#This Row],[CNA/NA/Med Aide Contract Hours]])</f>
        <v>68.551666666666662</v>
      </c>
      <c r="H74" s="4">
        <f>Table39[[#This Row],[Total Contract Hours]]/Table39[[#This Row],[Total Hours Nurse Staffing]]</f>
        <v>0.18871222750258998</v>
      </c>
      <c r="I74" s="3">
        <f>SUM(Table39[[#This Row],[RN Hours]], Table39[[#This Row],[RN Admin Hours]], Table39[[#This Row],[RN DON Hours]])</f>
        <v>44.659222222222226</v>
      </c>
      <c r="J74" s="3">
        <f t="shared" si="5"/>
        <v>0.9555555555555556</v>
      </c>
      <c r="K74" s="4">
        <f>Table39[[#This Row],[RN Hours Contract (W/ Admin, DON)]]/Table39[[#This Row],[RN Hours (w/ Admin, DON)]]</f>
        <v>2.1396600926024984E-2</v>
      </c>
      <c r="L74" s="3">
        <v>25.996222222222222</v>
      </c>
      <c r="M74" s="3">
        <v>0</v>
      </c>
      <c r="N74" s="4">
        <f>Table39[[#This Row],[RN Hours Contract]]/Table39[[#This Row],[RN Hours]]</f>
        <v>0</v>
      </c>
      <c r="O74" s="3">
        <v>13.063000000000001</v>
      </c>
      <c r="P74" s="3">
        <v>0.9555555555555556</v>
      </c>
      <c r="Q74" s="4">
        <f>Table39[[#This Row],[RN Admin Hours Contract]]/Table39[[#This Row],[RN Admin Hours]]</f>
        <v>7.3149778424217674E-2</v>
      </c>
      <c r="R74" s="3">
        <v>5.6</v>
      </c>
      <c r="S74" s="3">
        <v>0</v>
      </c>
      <c r="T74" s="4">
        <f>Table39[[#This Row],[RN DON Hours Contract]]/Table39[[#This Row],[RN DON Hours]]</f>
        <v>0</v>
      </c>
      <c r="U74" s="3">
        <f>SUM(Table39[[#This Row],[LPN Hours]], Table39[[#This Row],[LPN Admin Hours]])</f>
        <v>114.09655555555557</v>
      </c>
      <c r="V74" s="3">
        <f>Table39[[#This Row],[LPN Hours Contract]]+Table39[[#This Row],[LPN Admin Hours Contract]]</f>
        <v>42.016222222222225</v>
      </c>
      <c r="W74" s="4">
        <f t="shared" si="6"/>
        <v>0.36825145174311424</v>
      </c>
      <c r="X74" s="3">
        <v>114.09655555555557</v>
      </c>
      <c r="Y74" s="3">
        <v>42.016222222222225</v>
      </c>
      <c r="Z74" s="4">
        <f>Table39[[#This Row],[LPN Hours Contract]]/Table39[[#This Row],[LPN Hours]]</f>
        <v>0.36825145174311424</v>
      </c>
      <c r="AA74" s="3">
        <v>0</v>
      </c>
      <c r="AB74" s="3">
        <v>0</v>
      </c>
      <c r="AC74" s="4">
        <v>0</v>
      </c>
      <c r="AD74" s="3">
        <f>SUM(Table39[[#This Row],[CNA Hours]], Table39[[#This Row],[NA in Training Hours]], Table39[[#This Row],[Med Aide/Tech Hours]])</f>
        <v>204.50455555555553</v>
      </c>
      <c r="AE74" s="3">
        <f>SUM(Table39[[#This Row],[CNA Hours Contract]], Table39[[#This Row],[NA in Training Hours Contract]], Table39[[#This Row],[Med Aide/Tech Hours Contract]])</f>
        <v>25.579888888888885</v>
      </c>
      <c r="AF74" s="4">
        <f>Table39[[#This Row],[CNA/NA/Med Aide Contract Hours]]/Table39[[#This Row],[Total CNA, NA in Training, Med Aide/Tech Hours]]</f>
        <v>0.12508224483996824</v>
      </c>
      <c r="AG74" s="3">
        <v>203.72155555555554</v>
      </c>
      <c r="AH74" s="3">
        <v>25.579888888888885</v>
      </c>
      <c r="AI74" s="4">
        <f>Table39[[#This Row],[CNA Hours Contract]]/Table39[[#This Row],[CNA Hours]]</f>
        <v>0.12556299611561314</v>
      </c>
      <c r="AJ74" s="3">
        <v>0.78300000000000003</v>
      </c>
      <c r="AK74" s="3">
        <v>0</v>
      </c>
      <c r="AL74" s="4">
        <v>0</v>
      </c>
      <c r="AM74" s="3">
        <v>0</v>
      </c>
      <c r="AN74" s="3">
        <v>0</v>
      </c>
      <c r="AO74" s="4">
        <v>0</v>
      </c>
      <c r="AP74" s="1" t="s">
        <v>72</v>
      </c>
      <c r="AQ74" s="1">
        <v>4</v>
      </c>
    </row>
    <row r="75" spans="1:43" x14ac:dyDescent="0.2">
      <c r="A75" s="1" t="s">
        <v>221</v>
      </c>
      <c r="B75" s="1" t="s">
        <v>295</v>
      </c>
      <c r="C75" s="1" t="s">
        <v>452</v>
      </c>
      <c r="D75" s="1" t="s">
        <v>577</v>
      </c>
      <c r="E75" s="3">
        <v>90.988888888888894</v>
      </c>
      <c r="F75" s="3">
        <f t="shared" si="7"/>
        <v>335.11844444444444</v>
      </c>
      <c r="G75" s="3">
        <f>SUM(Table39[[#This Row],[RN Hours Contract (W/ Admin, DON)]], Table39[[#This Row],[LPN Contract Hours (w/ Admin)]], Table39[[#This Row],[CNA/NA/Med Aide Contract Hours]])</f>
        <v>22.233111111111111</v>
      </c>
      <c r="H75" s="4">
        <f>Table39[[#This Row],[Total Contract Hours]]/Table39[[#This Row],[Total Hours Nurse Staffing]]</f>
        <v>6.634403889039564E-2</v>
      </c>
      <c r="I75" s="3">
        <f>SUM(Table39[[#This Row],[RN Hours]], Table39[[#This Row],[RN Admin Hours]], Table39[[#This Row],[RN DON Hours]])</f>
        <v>74.459999999999994</v>
      </c>
      <c r="J75" s="3">
        <f t="shared" si="5"/>
        <v>0</v>
      </c>
      <c r="K75" s="4">
        <f>Table39[[#This Row],[RN Hours Contract (W/ Admin, DON)]]/Table39[[#This Row],[RN Hours (w/ Admin, DON)]]</f>
        <v>0</v>
      </c>
      <c r="L75" s="3">
        <v>55.308111111111103</v>
      </c>
      <c r="M75" s="3">
        <v>0</v>
      </c>
      <c r="N75" s="4">
        <f>Table39[[#This Row],[RN Hours Contract]]/Table39[[#This Row],[RN Hours]]</f>
        <v>0</v>
      </c>
      <c r="O75" s="3">
        <v>14.263000000000003</v>
      </c>
      <c r="P75" s="3">
        <v>0</v>
      </c>
      <c r="Q75" s="4">
        <f>Table39[[#This Row],[RN Admin Hours Contract]]/Table39[[#This Row],[RN Admin Hours]]</f>
        <v>0</v>
      </c>
      <c r="R75" s="3">
        <v>4.8888888888888893</v>
      </c>
      <c r="S75" s="3">
        <v>0</v>
      </c>
      <c r="T75" s="4">
        <f>Table39[[#This Row],[RN DON Hours Contract]]/Table39[[#This Row],[RN DON Hours]]</f>
        <v>0</v>
      </c>
      <c r="U75" s="3">
        <f>SUM(Table39[[#This Row],[LPN Hours]], Table39[[#This Row],[LPN Admin Hours]])</f>
        <v>74.496000000000009</v>
      </c>
      <c r="V75" s="3">
        <f>Table39[[#This Row],[LPN Hours Contract]]+Table39[[#This Row],[LPN Admin Hours Contract]]</f>
        <v>7.0511111111111111</v>
      </c>
      <c r="W75" s="4">
        <f t="shared" si="6"/>
        <v>9.4650868652157299E-2</v>
      </c>
      <c r="X75" s="3">
        <v>69.326111111111118</v>
      </c>
      <c r="Y75" s="3">
        <v>7.0511111111111111</v>
      </c>
      <c r="Z75" s="4">
        <f>Table39[[#This Row],[LPN Hours Contract]]/Table39[[#This Row],[LPN Hours]]</f>
        <v>0.1017093126687876</v>
      </c>
      <c r="AA75" s="3">
        <v>5.1698888888888881</v>
      </c>
      <c r="AB75" s="3">
        <v>0</v>
      </c>
      <c r="AC75" s="4">
        <f>Table39[[#This Row],[LPN Admin Hours Contract]]/Table39[[#This Row],[LPN Admin Hours]]</f>
        <v>0</v>
      </c>
      <c r="AD75" s="3">
        <f>SUM(Table39[[#This Row],[CNA Hours]], Table39[[#This Row],[NA in Training Hours]], Table39[[#This Row],[Med Aide/Tech Hours]])</f>
        <v>186.16244444444442</v>
      </c>
      <c r="AE75" s="3">
        <f>SUM(Table39[[#This Row],[CNA Hours Contract]], Table39[[#This Row],[NA in Training Hours Contract]], Table39[[#This Row],[Med Aide/Tech Hours Contract]])</f>
        <v>15.182</v>
      </c>
      <c r="AF75" s="4">
        <f>Table39[[#This Row],[CNA/NA/Med Aide Contract Hours]]/Table39[[#This Row],[Total CNA, NA in Training, Med Aide/Tech Hours]]</f>
        <v>8.1552431508443657E-2</v>
      </c>
      <c r="AG75" s="3">
        <v>167.0922222222222</v>
      </c>
      <c r="AH75" s="3">
        <v>15.182</v>
      </c>
      <c r="AI75" s="4">
        <f>Table39[[#This Row],[CNA Hours Contract]]/Table39[[#This Row],[CNA Hours]]</f>
        <v>9.086000412280644E-2</v>
      </c>
      <c r="AJ75" s="3">
        <v>19.07022222222222</v>
      </c>
      <c r="AK75" s="3">
        <v>0</v>
      </c>
      <c r="AL75" s="4">
        <v>0</v>
      </c>
      <c r="AM75" s="3">
        <v>0</v>
      </c>
      <c r="AN75" s="3">
        <v>0</v>
      </c>
      <c r="AO75" s="4">
        <v>0</v>
      </c>
      <c r="AP75" s="1" t="s">
        <v>73</v>
      </c>
      <c r="AQ75" s="1">
        <v>4</v>
      </c>
    </row>
    <row r="76" spans="1:43" x14ac:dyDescent="0.2">
      <c r="A76" s="1" t="s">
        <v>221</v>
      </c>
      <c r="B76" s="1" t="s">
        <v>296</v>
      </c>
      <c r="C76" s="1" t="s">
        <v>495</v>
      </c>
      <c r="D76" s="1" t="s">
        <v>586</v>
      </c>
      <c r="E76" s="3">
        <v>80.077777777777783</v>
      </c>
      <c r="F76" s="3">
        <f t="shared" si="7"/>
        <v>230.7896666666667</v>
      </c>
      <c r="G76" s="3">
        <f>SUM(Table39[[#This Row],[RN Hours Contract (W/ Admin, DON)]], Table39[[#This Row],[LPN Contract Hours (w/ Admin)]], Table39[[#This Row],[CNA/NA/Med Aide Contract Hours]])</f>
        <v>0.26666666666666666</v>
      </c>
      <c r="H76" s="4">
        <f>Table39[[#This Row],[Total Contract Hours]]/Table39[[#This Row],[Total Hours Nurse Staffing]]</f>
        <v>1.155453233752522E-3</v>
      </c>
      <c r="I76" s="3">
        <f>SUM(Table39[[#This Row],[RN Hours]], Table39[[#This Row],[RN Admin Hours]], Table39[[#This Row],[RN DON Hours]])</f>
        <v>43.774333333333345</v>
      </c>
      <c r="J76" s="3">
        <f t="shared" si="5"/>
        <v>0.26666666666666666</v>
      </c>
      <c r="K76" s="4">
        <f>Table39[[#This Row],[RN Hours Contract (W/ Admin, DON)]]/Table39[[#This Row],[RN Hours (w/ Admin, DON)]]</f>
        <v>6.0918498663600417E-3</v>
      </c>
      <c r="L76" s="3">
        <v>20.264777777777777</v>
      </c>
      <c r="M76" s="3">
        <v>0</v>
      </c>
      <c r="N76" s="4">
        <f>Table39[[#This Row],[RN Hours Contract]]/Table39[[#This Row],[RN Hours]]</f>
        <v>0</v>
      </c>
      <c r="O76" s="3">
        <v>18.35400000000001</v>
      </c>
      <c r="P76" s="3">
        <v>0.26666666666666666</v>
      </c>
      <c r="Q76" s="4">
        <f>Table39[[#This Row],[RN Admin Hours Contract]]/Table39[[#This Row],[RN Admin Hours]]</f>
        <v>1.4529076313973332E-2</v>
      </c>
      <c r="R76" s="3">
        <v>5.1555555555555559</v>
      </c>
      <c r="S76" s="3">
        <v>0</v>
      </c>
      <c r="T76" s="4">
        <f>Table39[[#This Row],[RN DON Hours Contract]]/Table39[[#This Row],[RN DON Hours]]</f>
        <v>0</v>
      </c>
      <c r="U76" s="3">
        <f>SUM(Table39[[#This Row],[LPN Hours]], Table39[[#This Row],[LPN Admin Hours]])</f>
        <v>57.135666666666673</v>
      </c>
      <c r="V76" s="3">
        <f>Table39[[#This Row],[LPN Hours Contract]]+Table39[[#This Row],[LPN Admin Hours Contract]]</f>
        <v>0</v>
      </c>
      <c r="W76" s="4">
        <f t="shared" si="6"/>
        <v>0</v>
      </c>
      <c r="X76" s="3">
        <v>51.313000000000002</v>
      </c>
      <c r="Y76" s="3">
        <v>0</v>
      </c>
      <c r="Z76" s="4">
        <f>Table39[[#This Row],[LPN Hours Contract]]/Table39[[#This Row],[LPN Hours]]</f>
        <v>0</v>
      </c>
      <c r="AA76" s="3">
        <v>5.8226666666666675</v>
      </c>
      <c r="AB76" s="3">
        <v>0</v>
      </c>
      <c r="AC76" s="4">
        <f>Table39[[#This Row],[LPN Admin Hours Contract]]/Table39[[#This Row],[LPN Admin Hours]]</f>
        <v>0</v>
      </c>
      <c r="AD76" s="3">
        <f>SUM(Table39[[#This Row],[CNA Hours]], Table39[[#This Row],[NA in Training Hours]], Table39[[#This Row],[Med Aide/Tech Hours]])</f>
        <v>129.87966666666668</v>
      </c>
      <c r="AE76" s="3">
        <f>SUM(Table39[[#This Row],[CNA Hours Contract]], Table39[[#This Row],[NA in Training Hours Contract]], Table39[[#This Row],[Med Aide/Tech Hours Contract]])</f>
        <v>0</v>
      </c>
      <c r="AF76" s="4">
        <f>Table39[[#This Row],[CNA/NA/Med Aide Contract Hours]]/Table39[[#This Row],[Total CNA, NA in Training, Med Aide/Tech Hours]]</f>
        <v>0</v>
      </c>
      <c r="AG76" s="3">
        <v>125.739</v>
      </c>
      <c r="AH76" s="3">
        <v>0</v>
      </c>
      <c r="AI76" s="4">
        <f>Table39[[#This Row],[CNA Hours Contract]]/Table39[[#This Row],[CNA Hours]]</f>
        <v>0</v>
      </c>
      <c r="AJ76" s="3">
        <v>4.1406666666666672</v>
      </c>
      <c r="AK76" s="3">
        <v>0</v>
      </c>
      <c r="AL76" s="4">
        <v>0</v>
      </c>
      <c r="AM76" s="3">
        <v>0</v>
      </c>
      <c r="AN76" s="3">
        <v>0</v>
      </c>
      <c r="AO76" s="4">
        <v>0</v>
      </c>
      <c r="AP76" s="1" t="s">
        <v>74</v>
      </c>
      <c r="AQ76" s="1">
        <v>4</v>
      </c>
    </row>
    <row r="77" spans="1:43" x14ac:dyDescent="0.2">
      <c r="A77" s="1" t="s">
        <v>221</v>
      </c>
      <c r="B77" s="1" t="s">
        <v>297</v>
      </c>
      <c r="C77" s="1" t="s">
        <v>496</v>
      </c>
      <c r="D77" s="1" t="s">
        <v>607</v>
      </c>
      <c r="E77" s="3">
        <v>52.744444444444447</v>
      </c>
      <c r="F77" s="3">
        <f t="shared" si="7"/>
        <v>253.87555555555554</v>
      </c>
      <c r="G77" s="3">
        <f>SUM(Table39[[#This Row],[RN Hours Contract (W/ Admin, DON)]], Table39[[#This Row],[LPN Contract Hours (w/ Admin)]], Table39[[#This Row],[CNA/NA/Med Aide Contract Hours]])</f>
        <v>0</v>
      </c>
      <c r="H77" s="4">
        <f>Table39[[#This Row],[Total Contract Hours]]/Table39[[#This Row],[Total Hours Nurse Staffing]]</f>
        <v>0</v>
      </c>
      <c r="I77" s="3">
        <f>SUM(Table39[[#This Row],[RN Hours]], Table39[[#This Row],[RN Admin Hours]], Table39[[#This Row],[RN DON Hours]])</f>
        <v>58.337333333333326</v>
      </c>
      <c r="J77" s="3">
        <f t="shared" si="5"/>
        <v>0</v>
      </c>
      <c r="K77" s="4">
        <f>Table39[[#This Row],[RN Hours Contract (W/ Admin, DON)]]/Table39[[#This Row],[RN Hours (w/ Admin, DON)]]</f>
        <v>0</v>
      </c>
      <c r="L77" s="3">
        <v>46.925333333333327</v>
      </c>
      <c r="M77" s="3">
        <v>0</v>
      </c>
      <c r="N77" s="4">
        <f>Table39[[#This Row],[RN Hours Contract]]/Table39[[#This Row],[RN Hours]]</f>
        <v>0</v>
      </c>
      <c r="O77" s="3">
        <v>5.6897777777777785</v>
      </c>
      <c r="P77" s="3">
        <v>0</v>
      </c>
      <c r="Q77" s="4">
        <f>Table39[[#This Row],[RN Admin Hours Contract]]/Table39[[#This Row],[RN Admin Hours]]</f>
        <v>0</v>
      </c>
      <c r="R77" s="3">
        <v>5.7222222222222223</v>
      </c>
      <c r="S77" s="3">
        <v>0</v>
      </c>
      <c r="T77" s="4">
        <f>Table39[[#This Row],[RN DON Hours Contract]]/Table39[[#This Row],[RN DON Hours]]</f>
        <v>0</v>
      </c>
      <c r="U77" s="3">
        <f>SUM(Table39[[#This Row],[LPN Hours]], Table39[[#This Row],[LPN Admin Hours]])</f>
        <v>60.43888888888889</v>
      </c>
      <c r="V77" s="3">
        <f>Table39[[#This Row],[LPN Hours Contract]]+Table39[[#This Row],[LPN Admin Hours Contract]]</f>
        <v>0</v>
      </c>
      <c r="W77" s="4">
        <f t="shared" si="6"/>
        <v>0</v>
      </c>
      <c r="X77" s="3">
        <v>60.43888888888889</v>
      </c>
      <c r="Y77" s="3">
        <v>0</v>
      </c>
      <c r="Z77" s="4">
        <f>Table39[[#This Row],[LPN Hours Contract]]/Table39[[#This Row],[LPN Hours]]</f>
        <v>0</v>
      </c>
      <c r="AA77" s="3">
        <v>0</v>
      </c>
      <c r="AB77" s="3">
        <v>0</v>
      </c>
      <c r="AC77" s="4">
        <v>0</v>
      </c>
      <c r="AD77" s="3">
        <f>SUM(Table39[[#This Row],[CNA Hours]], Table39[[#This Row],[NA in Training Hours]], Table39[[#This Row],[Med Aide/Tech Hours]])</f>
        <v>135.09933333333333</v>
      </c>
      <c r="AE77" s="3">
        <f>SUM(Table39[[#This Row],[CNA Hours Contract]], Table39[[#This Row],[NA in Training Hours Contract]], Table39[[#This Row],[Med Aide/Tech Hours Contract]])</f>
        <v>0</v>
      </c>
      <c r="AF77" s="4">
        <f>Table39[[#This Row],[CNA/NA/Med Aide Contract Hours]]/Table39[[#This Row],[Total CNA, NA in Training, Med Aide/Tech Hours]]</f>
        <v>0</v>
      </c>
      <c r="AG77" s="3">
        <v>135.09933333333333</v>
      </c>
      <c r="AH77" s="3">
        <v>0</v>
      </c>
      <c r="AI77" s="4">
        <f>Table39[[#This Row],[CNA Hours Contract]]/Table39[[#This Row],[CNA Hours]]</f>
        <v>0</v>
      </c>
      <c r="AJ77" s="3">
        <v>0</v>
      </c>
      <c r="AK77" s="3">
        <v>0</v>
      </c>
      <c r="AL77" s="4">
        <v>0</v>
      </c>
      <c r="AM77" s="3">
        <v>0</v>
      </c>
      <c r="AN77" s="3">
        <v>0</v>
      </c>
      <c r="AO77" s="4">
        <v>0</v>
      </c>
      <c r="AP77" s="1" t="s">
        <v>75</v>
      </c>
      <c r="AQ77" s="1">
        <v>4</v>
      </c>
    </row>
    <row r="78" spans="1:43" x14ac:dyDescent="0.2">
      <c r="A78" s="1" t="s">
        <v>221</v>
      </c>
      <c r="B78" s="1" t="s">
        <v>298</v>
      </c>
      <c r="C78" s="1" t="s">
        <v>497</v>
      </c>
      <c r="D78" s="1" t="s">
        <v>608</v>
      </c>
      <c r="E78" s="3">
        <v>72.62222222222222</v>
      </c>
      <c r="F78" s="3">
        <f t="shared" si="7"/>
        <v>345.03333333333336</v>
      </c>
      <c r="G78" s="3">
        <f>SUM(Table39[[#This Row],[RN Hours Contract (W/ Admin, DON)]], Table39[[#This Row],[LPN Contract Hours (w/ Admin)]], Table39[[#This Row],[CNA/NA/Med Aide Contract Hours]])</f>
        <v>0</v>
      </c>
      <c r="H78" s="4">
        <f>Table39[[#This Row],[Total Contract Hours]]/Table39[[#This Row],[Total Hours Nurse Staffing]]</f>
        <v>0</v>
      </c>
      <c r="I78" s="3">
        <f>SUM(Table39[[#This Row],[RN Hours]], Table39[[#This Row],[RN Admin Hours]], Table39[[#This Row],[RN DON Hours]])</f>
        <v>51.527777777777779</v>
      </c>
      <c r="J78" s="3">
        <f t="shared" si="5"/>
        <v>0</v>
      </c>
      <c r="K78" s="4">
        <f>Table39[[#This Row],[RN Hours Contract (W/ Admin, DON)]]/Table39[[#This Row],[RN Hours (w/ Admin, DON)]]</f>
        <v>0</v>
      </c>
      <c r="L78" s="3">
        <v>36.472222222222221</v>
      </c>
      <c r="M78" s="3">
        <v>0</v>
      </c>
      <c r="N78" s="4">
        <f>Table39[[#This Row],[RN Hours Contract]]/Table39[[#This Row],[RN Hours]]</f>
        <v>0</v>
      </c>
      <c r="O78" s="3">
        <v>7.7666666666666666</v>
      </c>
      <c r="P78" s="3">
        <v>0</v>
      </c>
      <c r="Q78" s="4">
        <f>Table39[[#This Row],[RN Admin Hours Contract]]/Table39[[#This Row],[RN Admin Hours]]</f>
        <v>0</v>
      </c>
      <c r="R78" s="3">
        <v>7.2888888888888888</v>
      </c>
      <c r="S78" s="3">
        <v>0</v>
      </c>
      <c r="T78" s="4">
        <f>Table39[[#This Row],[RN DON Hours Contract]]/Table39[[#This Row],[RN DON Hours]]</f>
        <v>0</v>
      </c>
      <c r="U78" s="3">
        <f>SUM(Table39[[#This Row],[LPN Hours]], Table39[[#This Row],[LPN Admin Hours]])</f>
        <v>63.994444444444447</v>
      </c>
      <c r="V78" s="3">
        <f>Table39[[#This Row],[LPN Hours Contract]]+Table39[[#This Row],[LPN Admin Hours Contract]]</f>
        <v>0</v>
      </c>
      <c r="W78" s="4">
        <f t="shared" si="6"/>
        <v>0</v>
      </c>
      <c r="X78" s="3">
        <v>63.994444444444447</v>
      </c>
      <c r="Y78" s="3">
        <v>0</v>
      </c>
      <c r="Z78" s="4">
        <f>Table39[[#This Row],[LPN Hours Contract]]/Table39[[#This Row],[LPN Hours]]</f>
        <v>0</v>
      </c>
      <c r="AA78" s="3">
        <v>0</v>
      </c>
      <c r="AB78" s="3">
        <v>0</v>
      </c>
      <c r="AC78" s="4">
        <v>0</v>
      </c>
      <c r="AD78" s="3">
        <f>SUM(Table39[[#This Row],[CNA Hours]], Table39[[#This Row],[NA in Training Hours]], Table39[[#This Row],[Med Aide/Tech Hours]])</f>
        <v>229.51111111111112</v>
      </c>
      <c r="AE78" s="3">
        <f>SUM(Table39[[#This Row],[CNA Hours Contract]], Table39[[#This Row],[NA in Training Hours Contract]], Table39[[#This Row],[Med Aide/Tech Hours Contract]])</f>
        <v>0</v>
      </c>
      <c r="AF78" s="4">
        <f>Table39[[#This Row],[CNA/NA/Med Aide Contract Hours]]/Table39[[#This Row],[Total CNA, NA in Training, Med Aide/Tech Hours]]</f>
        <v>0</v>
      </c>
      <c r="AG78" s="3">
        <v>212.0888888888889</v>
      </c>
      <c r="AH78" s="3">
        <v>0</v>
      </c>
      <c r="AI78" s="4">
        <f>Table39[[#This Row],[CNA Hours Contract]]/Table39[[#This Row],[CNA Hours]]</f>
        <v>0</v>
      </c>
      <c r="AJ78" s="3">
        <v>17.422222222222221</v>
      </c>
      <c r="AK78" s="3">
        <v>0</v>
      </c>
      <c r="AL78" s="4">
        <v>0</v>
      </c>
      <c r="AM78" s="3">
        <v>0</v>
      </c>
      <c r="AN78" s="3">
        <v>0</v>
      </c>
      <c r="AO78" s="4">
        <v>0</v>
      </c>
      <c r="AP78" s="1" t="s">
        <v>76</v>
      </c>
      <c r="AQ78" s="1">
        <v>4</v>
      </c>
    </row>
    <row r="79" spans="1:43" x14ac:dyDescent="0.2">
      <c r="A79" s="1" t="s">
        <v>221</v>
      </c>
      <c r="B79" s="1" t="s">
        <v>299</v>
      </c>
      <c r="C79" s="1" t="s">
        <v>472</v>
      </c>
      <c r="D79" s="1" t="s">
        <v>593</v>
      </c>
      <c r="E79" s="3">
        <v>79.177777777777777</v>
      </c>
      <c r="F79" s="3">
        <f t="shared" si="7"/>
        <v>341.36977777777781</v>
      </c>
      <c r="G79" s="3">
        <f>SUM(Table39[[#This Row],[RN Hours Contract (W/ Admin, DON)]], Table39[[#This Row],[LPN Contract Hours (w/ Admin)]], Table39[[#This Row],[CNA/NA/Med Aide Contract Hours]])</f>
        <v>5.5694444444444438</v>
      </c>
      <c r="H79" s="4">
        <f>Table39[[#This Row],[Total Contract Hours]]/Table39[[#This Row],[Total Hours Nurse Staffing]]</f>
        <v>1.6314989805775941E-2</v>
      </c>
      <c r="I79" s="3">
        <f>SUM(Table39[[#This Row],[RN Hours]], Table39[[#This Row],[RN Admin Hours]], Table39[[#This Row],[RN DON Hours]])</f>
        <v>36.749444444444443</v>
      </c>
      <c r="J79" s="3">
        <f t="shared" si="5"/>
        <v>5.1166666666666663</v>
      </c>
      <c r="K79" s="4">
        <f>Table39[[#This Row],[RN Hours Contract (W/ Admin, DON)]]/Table39[[#This Row],[RN Hours (w/ Admin, DON)]]</f>
        <v>0.1392311297222936</v>
      </c>
      <c r="L79" s="3">
        <v>27.143888888888888</v>
      </c>
      <c r="M79" s="3">
        <v>0</v>
      </c>
      <c r="N79" s="4">
        <f>Table39[[#This Row],[RN Hours Contract]]/Table39[[#This Row],[RN Hours]]</f>
        <v>0</v>
      </c>
      <c r="O79" s="3">
        <v>4.6833333333333336</v>
      </c>
      <c r="P79" s="3">
        <v>3.5388888888888888</v>
      </c>
      <c r="Q79" s="4">
        <f>Table39[[#This Row],[RN Admin Hours Contract]]/Table39[[#This Row],[RN Admin Hours]]</f>
        <v>0.75563463819691568</v>
      </c>
      <c r="R79" s="3">
        <v>4.9222222222222225</v>
      </c>
      <c r="S79" s="3">
        <v>1.5777777777777777</v>
      </c>
      <c r="T79" s="4">
        <f>Table39[[#This Row],[RN DON Hours Contract]]/Table39[[#This Row],[RN DON Hours]]</f>
        <v>0.32054176072234758</v>
      </c>
      <c r="U79" s="3">
        <f>SUM(Table39[[#This Row],[LPN Hours]], Table39[[#This Row],[LPN Admin Hours]])</f>
        <v>91.313555555555553</v>
      </c>
      <c r="V79" s="3">
        <f>Table39[[#This Row],[LPN Hours Contract]]+Table39[[#This Row],[LPN Admin Hours Contract]]</f>
        <v>0.45277777777777778</v>
      </c>
      <c r="W79" s="4">
        <f t="shared" si="6"/>
        <v>4.9584946618610841E-3</v>
      </c>
      <c r="X79" s="3">
        <v>82.966555555555558</v>
      </c>
      <c r="Y79" s="3">
        <v>0.45277777777777778</v>
      </c>
      <c r="Z79" s="4">
        <f>Table39[[#This Row],[LPN Hours Contract]]/Table39[[#This Row],[LPN Hours]]</f>
        <v>5.4573529628404484E-3</v>
      </c>
      <c r="AA79" s="3">
        <v>8.3469999999999995</v>
      </c>
      <c r="AB79" s="3">
        <v>0</v>
      </c>
      <c r="AC79" s="4">
        <f>Table39[[#This Row],[LPN Admin Hours Contract]]/Table39[[#This Row],[LPN Admin Hours]]</f>
        <v>0</v>
      </c>
      <c r="AD79" s="3">
        <f>SUM(Table39[[#This Row],[CNA Hours]], Table39[[#This Row],[NA in Training Hours]], Table39[[#This Row],[Med Aide/Tech Hours]])</f>
        <v>213.3067777777778</v>
      </c>
      <c r="AE79" s="3">
        <f>SUM(Table39[[#This Row],[CNA Hours Contract]], Table39[[#This Row],[NA in Training Hours Contract]], Table39[[#This Row],[Med Aide/Tech Hours Contract]])</f>
        <v>0</v>
      </c>
      <c r="AF79" s="4">
        <f>Table39[[#This Row],[CNA/NA/Med Aide Contract Hours]]/Table39[[#This Row],[Total CNA, NA in Training, Med Aide/Tech Hours]]</f>
        <v>0</v>
      </c>
      <c r="AG79" s="3">
        <v>212.87344444444446</v>
      </c>
      <c r="AH79" s="3">
        <v>0</v>
      </c>
      <c r="AI79" s="4">
        <f>Table39[[#This Row],[CNA Hours Contract]]/Table39[[#This Row],[CNA Hours]]</f>
        <v>0</v>
      </c>
      <c r="AJ79" s="3">
        <v>0</v>
      </c>
      <c r="AK79" s="3">
        <v>0</v>
      </c>
      <c r="AL79" s="4">
        <v>0</v>
      </c>
      <c r="AM79" s="3">
        <v>0.43333333333333335</v>
      </c>
      <c r="AN79" s="3">
        <v>0</v>
      </c>
      <c r="AO79" s="4">
        <v>0</v>
      </c>
      <c r="AP79" s="1" t="s">
        <v>77</v>
      </c>
      <c r="AQ79" s="1">
        <v>4</v>
      </c>
    </row>
    <row r="80" spans="1:43" x14ac:dyDescent="0.2">
      <c r="A80" s="1" t="s">
        <v>221</v>
      </c>
      <c r="B80" s="1" t="s">
        <v>300</v>
      </c>
      <c r="C80" s="1" t="s">
        <v>498</v>
      </c>
      <c r="D80" s="1" t="s">
        <v>609</v>
      </c>
      <c r="E80" s="3">
        <v>125.73333333333333</v>
      </c>
      <c r="F80" s="3">
        <f t="shared" si="7"/>
        <v>630.96944444444443</v>
      </c>
      <c r="G80" s="3">
        <f>SUM(Table39[[#This Row],[RN Hours Contract (W/ Admin, DON)]], Table39[[#This Row],[LPN Contract Hours (w/ Admin)]], Table39[[#This Row],[CNA/NA/Med Aide Contract Hours]])</f>
        <v>0</v>
      </c>
      <c r="H80" s="4">
        <f>Table39[[#This Row],[Total Contract Hours]]/Table39[[#This Row],[Total Hours Nurse Staffing]]</f>
        <v>0</v>
      </c>
      <c r="I80" s="3">
        <f>SUM(Table39[[#This Row],[RN Hours]], Table39[[#This Row],[RN Admin Hours]], Table39[[#This Row],[RN DON Hours]])</f>
        <v>95.538888888888877</v>
      </c>
      <c r="J80" s="3">
        <f t="shared" si="5"/>
        <v>0</v>
      </c>
      <c r="K80" s="4">
        <f>Table39[[#This Row],[RN Hours Contract (W/ Admin, DON)]]/Table39[[#This Row],[RN Hours (w/ Admin, DON)]]</f>
        <v>0</v>
      </c>
      <c r="L80" s="3">
        <v>74.072222222222223</v>
      </c>
      <c r="M80" s="3">
        <v>0</v>
      </c>
      <c r="N80" s="4">
        <f>Table39[[#This Row],[RN Hours Contract]]/Table39[[#This Row],[RN Hours]]</f>
        <v>0</v>
      </c>
      <c r="O80" s="3">
        <v>15.777777777777779</v>
      </c>
      <c r="P80" s="3">
        <v>0</v>
      </c>
      <c r="Q80" s="4">
        <f>Table39[[#This Row],[RN Admin Hours Contract]]/Table39[[#This Row],[RN Admin Hours]]</f>
        <v>0</v>
      </c>
      <c r="R80" s="3">
        <v>5.6888888888888891</v>
      </c>
      <c r="S80" s="3">
        <v>0</v>
      </c>
      <c r="T80" s="4">
        <f>Table39[[#This Row],[RN DON Hours Contract]]/Table39[[#This Row],[RN DON Hours]]</f>
        <v>0</v>
      </c>
      <c r="U80" s="3">
        <f>SUM(Table39[[#This Row],[LPN Hours]], Table39[[#This Row],[LPN Admin Hours]])</f>
        <v>202.0638888888889</v>
      </c>
      <c r="V80" s="3">
        <f>Table39[[#This Row],[LPN Hours Contract]]+Table39[[#This Row],[LPN Admin Hours Contract]]</f>
        <v>0</v>
      </c>
      <c r="W80" s="4">
        <f t="shared" si="6"/>
        <v>0</v>
      </c>
      <c r="X80" s="3">
        <v>177.58611111111111</v>
      </c>
      <c r="Y80" s="3">
        <v>0</v>
      </c>
      <c r="Z80" s="4">
        <f>Table39[[#This Row],[LPN Hours Contract]]/Table39[[#This Row],[LPN Hours]]</f>
        <v>0</v>
      </c>
      <c r="AA80" s="3">
        <v>24.477777777777778</v>
      </c>
      <c r="AB80" s="3">
        <v>0</v>
      </c>
      <c r="AC80" s="4">
        <f>Table39[[#This Row],[LPN Admin Hours Contract]]/Table39[[#This Row],[LPN Admin Hours]]</f>
        <v>0</v>
      </c>
      <c r="AD80" s="3">
        <f>SUM(Table39[[#This Row],[CNA Hours]], Table39[[#This Row],[NA in Training Hours]], Table39[[#This Row],[Med Aide/Tech Hours]])</f>
        <v>333.36666666666667</v>
      </c>
      <c r="AE80" s="3">
        <f>SUM(Table39[[#This Row],[CNA Hours Contract]], Table39[[#This Row],[NA in Training Hours Contract]], Table39[[#This Row],[Med Aide/Tech Hours Contract]])</f>
        <v>0</v>
      </c>
      <c r="AF80" s="4">
        <f>Table39[[#This Row],[CNA/NA/Med Aide Contract Hours]]/Table39[[#This Row],[Total CNA, NA in Training, Med Aide/Tech Hours]]</f>
        <v>0</v>
      </c>
      <c r="AG80" s="3">
        <v>333.36666666666667</v>
      </c>
      <c r="AH80" s="3">
        <v>0</v>
      </c>
      <c r="AI80" s="4">
        <f>Table39[[#This Row],[CNA Hours Contract]]/Table39[[#This Row],[CNA Hours]]</f>
        <v>0</v>
      </c>
      <c r="AJ80" s="3">
        <v>0</v>
      </c>
      <c r="AK80" s="3">
        <v>0</v>
      </c>
      <c r="AL80" s="4">
        <v>0</v>
      </c>
      <c r="AM80" s="3">
        <v>0</v>
      </c>
      <c r="AN80" s="3">
        <v>0</v>
      </c>
      <c r="AO80" s="4">
        <v>0</v>
      </c>
      <c r="AP80" s="1" t="s">
        <v>78</v>
      </c>
      <c r="AQ80" s="1">
        <v>4</v>
      </c>
    </row>
    <row r="81" spans="1:43" x14ac:dyDescent="0.2">
      <c r="A81" s="1" t="s">
        <v>221</v>
      </c>
      <c r="B81" s="1" t="s">
        <v>301</v>
      </c>
      <c r="C81" s="1" t="s">
        <v>445</v>
      </c>
      <c r="D81" s="1" t="s">
        <v>572</v>
      </c>
      <c r="E81" s="3">
        <v>98.566666666666663</v>
      </c>
      <c r="F81" s="3">
        <f t="shared" si="7"/>
        <v>336.35388888888883</v>
      </c>
      <c r="G81" s="3">
        <f>SUM(Table39[[#This Row],[RN Hours Contract (W/ Admin, DON)]], Table39[[#This Row],[LPN Contract Hours (w/ Admin)]], Table39[[#This Row],[CNA/NA/Med Aide Contract Hours]])</f>
        <v>0</v>
      </c>
      <c r="H81" s="4">
        <f>Table39[[#This Row],[Total Contract Hours]]/Table39[[#This Row],[Total Hours Nurse Staffing]]</f>
        <v>0</v>
      </c>
      <c r="I81" s="3">
        <f>SUM(Table39[[#This Row],[RN Hours]], Table39[[#This Row],[RN Admin Hours]], Table39[[#This Row],[RN DON Hours]])</f>
        <v>69.591777777777779</v>
      </c>
      <c r="J81" s="3">
        <f t="shared" si="5"/>
        <v>0</v>
      </c>
      <c r="K81" s="4">
        <f>Table39[[#This Row],[RN Hours Contract (W/ Admin, DON)]]/Table39[[#This Row],[RN Hours (w/ Admin, DON)]]</f>
        <v>0</v>
      </c>
      <c r="L81" s="3">
        <v>56.791777777777781</v>
      </c>
      <c r="M81" s="3">
        <v>0</v>
      </c>
      <c r="N81" s="4">
        <f>Table39[[#This Row],[RN Hours Contract]]/Table39[[#This Row],[RN Hours]]</f>
        <v>0</v>
      </c>
      <c r="O81" s="3">
        <v>7.2</v>
      </c>
      <c r="P81" s="3">
        <v>0</v>
      </c>
      <c r="Q81" s="4">
        <f>Table39[[#This Row],[RN Admin Hours Contract]]/Table39[[#This Row],[RN Admin Hours]]</f>
        <v>0</v>
      </c>
      <c r="R81" s="3">
        <v>5.6</v>
      </c>
      <c r="S81" s="3">
        <v>0</v>
      </c>
      <c r="T81" s="4">
        <f>Table39[[#This Row],[RN DON Hours Contract]]/Table39[[#This Row],[RN DON Hours]]</f>
        <v>0</v>
      </c>
      <c r="U81" s="3">
        <f>SUM(Table39[[#This Row],[LPN Hours]], Table39[[#This Row],[LPN Admin Hours]])</f>
        <v>67.728666666666669</v>
      </c>
      <c r="V81" s="3">
        <f>Table39[[#This Row],[LPN Hours Contract]]+Table39[[#This Row],[LPN Admin Hours Contract]]</f>
        <v>0</v>
      </c>
      <c r="W81" s="4">
        <f t="shared" si="6"/>
        <v>0</v>
      </c>
      <c r="X81" s="3">
        <v>67.728666666666669</v>
      </c>
      <c r="Y81" s="3">
        <v>0</v>
      </c>
      <c r="Z81" s="4">
        <f>Table39[[#This Row],[LPN Hours Contract]]/Table39[[#This Row],[LPN Hours]]</f>
        <v>0</v>
      </c>
      <c r="AA81" s="3">
        <v>0</v>
      </c>
      <c r="AB81" s="3">
        <v>0</v>
      </c>
      <c r="AC81" s="4">
        <v>0</v>
      </c>
      <c r="AD81" s="3">
        <f>SUM(Table39[[#This Row],[CNA Hours]], Table39[[#This Row],[NA in Training Hours]], Table39[[#This Row],[Med Aide/Tech Hours]])</f>
        <v>199.03344444444443</v>
      </c>
      <c r="AE81" s="3">
        <f>SUM(Table39[[#This Row],[CNA Hours Contract]], Table39[[#This Row],[NA in Training Hours Contract]], Table39[[#This Row],[Med Aide/Tech Hours Contract]])</f>
        <v>0</v>
      </c>
      <c r="AF81" s="4">
        <f>Table39[[#This Row],[CNA/NA/Med Aide Contract Hours]]/Table39[[#This Row],[Total CNA, NA in Training, Med Aide/Tech Hours]]</f>
        <v>0</v>
      </c>
      <c r="AG81" s="3">
        <v>199.03344444444443</v>
      </c>
      <c r="AH81" s="3">
        <v>0</v>
      </c>
      <c r="AI81" s="4">
        <f>Table39[[#This Row],[CNA Hours Contract]]/Table39[[#This Row],[CNA Hours]]</f>
        <v>0</v>
      </c>
      <c r="AJ81" s="3">
        <v>0</v>
      </c>
      <c r="AK81" s="3">
        <v>0</v>
      </c>
      <c r="AL81" s="4">
        <v>0</v>
      </c>
      <c r="AM81" s="3">
        <v>0</v>
      </c>
      <c r="AN81" s="3">
        <v>0</v>
      </c>
      <c r="AO81" s="4">
        <v>0</v>
      </c>
      <c r="AP81" s="1" t="s">
        <v>79</v>
      </c>
      <c r="AQ81" s="1">
        <v>4</v>
      </c>
    </row>
    <row r="82" spans="1:43" x14ac:dyDescent="0.2">
      <c r="A82" s="1" t="s">
        <v>221</v>
      </c>
      <c r="B82" s="1" t="s">
        <v>302</v>
      </c>
      <c r="C82" s="1" t="s">
        <v>499</v>
      </c>
      <c r="D82" s="1" t="s">
        <v>610</v>
      </c>
      <c r="E82" s="3">
        <v>85.511111111111106</v>
      </c>
      <c r="F82" s="3">
        <f t="shared" si="7"/>
        <v>435.64644444444446</v>
      </c>
      <c r="G82" s="3">
        <f>SUM(Table39[[#This Row],[RN Hours Contract (W/ Admin, DON)]], Table39[[#This Row],[LPN Contract Hours (w/ Admin)]], Table39[[#This Row],[CNA/NA/Med Aide Contract Hours]])</f>
        <v>0</v>
      </c>
      <c r="H82" s="4">
        <f>Table39[[#This Row],[Total Contract Hours]]/Table39[[#This Row],[Total Hours Nurse Staffing]]</f>
        <v>0</v>
      </c>
      <c r="I82" s="3">
        <f>SUM(Table39[[#This Row],[RN Hours]], Table39[[#This Row],[RN Admin Hours]], Table39[[#This Row],[RN DON Hours]])</f>
        <v>61.645777777777781</v>
      </c>
      <c r="J82" s="3">
        <f t="shared" si="5"/>
        <v>0</v>
      </c>
      <c r="K82" s="4">
        <f>Table39[[#This Row],[RN Hours Contract (W/ Admin, DON)]]/Table39[[#This Row],[RN Hours (w/ Admin, DON)]]</f>
        <v>0</v>
      </c>
      <c r="L82" s="3">
        <v>56.223555555555556</v>
      </c>
      <c r="M82" s="3">
        <v>0</v>
      </c>
      <c r="N82" s="4">
        <f>Table39[[#This Row],[RN Hours Contract]]/Table39[[#This Row],[RN Hours]]</f>
        <v>0</v>
      </c>
      <c r="O82" s="3">
        <v>0</v>
      </c>
      <c r="P82" s="3">
        <v>0</v>
      </c>
      <c r="Q82" s="4">
        <v>0</v>
      </c>
      <c r="R82" s="3">
        <v>5.4222222222222225</v>
      </c>
      <c r="S82" s="3">
        <v>0</v>
      </c>
      <c r="T82" s="4">
        <f>Table39[[#This Row],[RN DON Hours Contract]]/Table39[[#This Row],[RN DON Hours]]</f>
        <v>0</v>
      </c>
      <c r="U82" s="3">
        <f>SUM(Table39[[#This Row],[LPN Hours]], Table39[[#This Row],[LPN Admin Hours]])</f>
        <v>115.58788888888888</v>
      </c>
      <c r="V82" s="3">
        <f>Table39[[#This Row],[LPN Hours Contract]]+Table39[[#This Row],[LPN Admin Hours Contract]]</f>
        <v>0</v>
      </c>
      <c r="W82" s="4">
        <f t="shared" si="6"/>
        <v>0</v>
      </c>
      <c r="X82" s="3">
        <v>115.58788888888888</v>
      </c>
      <c r="Y82" s="3">
        <v>0</v>
      </c>
      <c r="Z82" s="4">
        <f>Table39[[#This Row],[LPN Hours Contract]]/Table39[[#This Row],[LPN Hours]]</f>
        <v>0</v>
      </c>
      <c r="AA82" s="3">
        <v>0</v>
      </c>
      <c r="AB82" s="3">
        <v>0</v>
      </c>
      <c r="AC82" s="4">
        <v>0</v>
      </c>
      <c r="AD82" s="3">
        <f>SUM(Table39[[#This Row],[CNA Hours]], Table39[[#This Row],[NA in Training Hours]], Table39[[#This Row],[Med Aide/Tech Hours]])</f>
        <v>258.41277777777782</v>
      </c>
      <c r="AE82" s="3">
        <f>SUM(Table39[[#This Row],[CNA Hours Contract]], Table39[[#This Row],[NA in Training Hours Contract]], Table39[[#This Row],[Med Aide/Tech Hours Contract]])</f>
        <v>0</v>
      </c>
      <c r="AF82" s="4">
        <f>Table39[[#This Row],[CNA/NA/Med Aide Contract Hours]]/Table39[[#This Row],[Total CNA, NA in Training, Med Aide/Tech Hours]]</f>
        <v>0</v>
      </c>
      <c r="AG82" s="3">
        <v>231.81655555555557</v>
      </c>
      <c r="AH82" s="3">
        <v>0</v>
      </c>
      <c r="AI82" s="4">
        <f>Table39[[#This Row],[CNA Hours Contract]]/Table39[[#This Row],[CNA Hours]]</f>
        <v>0</v>
      </c>
      <c r="AJ82" s="3">
        <v>16.673333333333332</v>
      </c>
      <c r="AK82" s="3">
        <v>0</v>
      </c>
      <c r="AL82" s="4">
        <v>0</v>
      </c>
      <c r="AM82" s="3">
        <v>9.9228888888888882</v>
      </c>
      <c r="AN82" s="3">
        <v>0</v>
      </c>
      <c r="AO82" s="4">
        <v>0</v>
      </c>
      <c r="AP82" s="1" t="s">
        <v>80</v>
      </c>
      <c r="AQ82" s="1">
        <v>4</v>
      </c>
    </row>
    <row r="83" spans="1:43" x14ac:dyDescent="0.2">
      <c r="A83" s="1" t="s">
        <v>221</v>
      </c>
      <c r="B83" s="1" t="s">
        <v>303</v>
      </c>
      <c r="C83" s="1" t="s">
        <v>478</v>
      </c>
      <c r="D83" s="1" t="s">
        <v>598</v>
      </c>
      <c r="E83" s="3">
        <v>99.433333333333337</v>
      </c>
      <c r="F83" s="3">
        <f t="shared" ref="F83:F141" si="8">SUM(I83,U83,AD83)</f>
        <v>486.69377777777777</v>
      </c>
      <c r="G83" s="3">
        <f>SUM(Table39[[#This Row],[RN Hours Contract (W/ Admin, DON)]], Table39[[#This Row],[LPN Contract Hours (w/ Admin)]], Table39[[#This Row],[CNA/NA/Med Aide Contract Hours]])</f>
        <v>0</v>
      </c>
      <c r="H83" s="4">
        <f>Table39[[#This Row],[Total Contract Hours]]/Table39[[#This Row],[Total Hours Nurse Staffing]]</f>
        <v>0</v>
      </c>
      <c r="I83" s="3">
        <f>SUM(Table39[[#This Row],[RN Hours]], Table39[[#This Row],[RN Admin Hours]], Table39[[#This Row],[RN DON Hours]])</f>
        <v>81.637</v>
      </c>
      <c r="J83" s="3">
        <f t="shared" si="5"/>
        <v>0</v>
      </c>
      <c r="K83" s="4">
        <f>Table39[[#This Row],[RN Hours Contract (W/ Admin, DON)]]/Table39[[#This Row],[RN Hours (w/ Admin, DON)]]</f>
        <v>0</v>
      </c>
      <c r="L83" s="3">
        <v>47.637</v>
      </c>
      <c r="M83" s="3">
        <v>0</v>
      </c>
      <c r="N83" s="4">
        <f>Table39[[#This Row],[RN Hours Contract]]/Table39[[#This Row],[RN Hours]]</f>
        <v>0</v>
      </c>
      <c r="O83" s="3">
        <v>29.5</v>
      </c>
      <c r="P83" s="3">
        <v>0</v>
      </c>
      <c r="Q83" s="4">
        <f>Table39[[#This Row],[RN Admin Hours Contract]]/Table39[[#This Row],[RN Admin Hours]]</f>
        <v>0</v>
      </c>
      <c r="R83" s="3">
        <v>4.5</v>
      </c>
      <c r="S83" s="3">
        <v>0</v>
      </c>
      <c r="T83" s="4">
        <f>Table39[[#This Row],[RN DON Hours Contract]]/Table39[[#This Row],[RN DON Hours]]</f>
        <v>0</v>
      </c>
      <c r="U83" s="3">
        <f>SUM(Table39[[#This Row],[LPN Hours]], Table39[[#This Row],[LPN Admin Hours]])</f>
        <v>114.04944444444445</v>
      </c>
      <c r="V83" s="3">
        <f>Table39[[#This Row],[LPN Hours Contract]]+Table39[[#This Row],[LPN Admin Hours Contract]]</f>
        <v>0</v>
      </c>
      <c r="W83" s="4">
        <f t="shared" si="6"/>
        <v>0</v>
      </c>
      <c r="X83" s="3">
        <v>104.04533333333333</v>
      </c>
      <c r="Y83" s="3">
        <v>0</v>
      </c>
      <c r="Z83" s="4">
        <f>Table39[[#This Row],[LPN Hours Contract]]/Table39[[#This Row],[LPN Hours]]</f>
        <v>0</v>
      </c>
      <c r="AA83" s="3">
        <v>10.00411111111111</v>
      </c>
      <c r="AB83" s="3">
        <v>0</v>
      </c>
      <c r="AC83" s="4">
        <v>0</v>
      </c>
      <c r="AD83" s="3">
        <f>SUM(Table39[[#This Row],[CNA Hours]], Table39[[#This Row],[NA in Training Hours]], Table39[[#This Row],[Med Aide/Tech Hours]])</f>
        <v>291.00733333333329</v>
      </c>
      <c r="AE83" s="3">
        <f>SUM(Table39[[#This Row],[CNA Hours Contract]], Table39[[#This Row],[NA in Training Hours Contract]], Table39[[#This Row],[Med Aide/Tech Hours Contract]])</f>
        <v>0</v>
      </c>
      <c r="AF83" s="4">
        <f>Table39[[#This Row],[CNA/NA/Med Aide Contract Hours]]/Table39[[#This Row],[Total CNA, NA in Training, Med Aide/Tech Hours]]</f>
        <v>0</v>
      </c>
      <c r="AG83" s="3">
        <v>271.26544444444443</v>
      </c>
      <c r="AH83" s="3">
        <v>0</v>
      </c>
      <c r="AI83" s="4">
        <f>Table39[[#This Row],[CNA Hours Contract]]/Table39[[#This Row],[CNA Hours]]</f>
        <v>0</v>
      </c>
      <c r="AJ83" s="3">
        <v>0</v>
      </c>
      <c r="AK83" s="3">
        <v>0</v>
      </c>
      <c r="AL83" s="4">
        <v>0</v>
      </c>
      <c r="AM83" s="3">
        <v>19.741888888888887</v>
      </c>
      <c r="AN83" s="3">
        <v>0</v>
      </c>
      <c r="AO83" s="4">
        <v>0</v>
      </c>
      <c r="AP83" s="1" t="s">
        <v>81</v>
      </c>
      <c r="AQ83" s="1">
        <v>4</v>
      </c>
    </row>
    <row r="84" spans="1:43" x14ac:dyDescent="0.2">
      <c r="A84" s="1" t="s">
        <v>221</v>
      </c>
      <c r="B84" s="1" t="s">
        <v>304</v>
      </c>
      <c r="C84" s="1" t="s">
        <v>500</v>
      </c>
      <c r="D84" s="1" t="s">
        <v>611</v>
      </c>
      <c r="E84" s="3">
        <v>84.222222222222229</v>
      </c>
      <c r="F84" s="3">
        <f t="shared" si="8"/>
        <v>332.88055555555553</v>
      </c>
      <c r="G84" s="3">
        <f>SUM(Table39[[#This Row],[RN Hours Contract (W/ Admin, DON)]], Table39[[#This Row],[LPN Contract Hours (w/ Admin)]], Table39[[#This Row],[CNA/NA/Med Aide Contract Hours]])</f>
        <v>2.2638888888888888</v>
      </c>
      <c r="H84" s="4">
        <f>Table39[[#This Row],[Total Contract Hours]]/Table39[[#This Row],[Total Hours Nurse Staffing]]</f>
        <v>6.8009045620300908E-3</v>
      </c>
      <c r="I84" s="3">
        <f>SUM(Table39[[#This Row],[RN Hours]], Table39[[#This Row],[RN Admin Hours]], Table39[[#This Row],[RN DON Hours]])</f>
        <v>86.4861111111111</v>
      </c>
      <c r="J84" s="3">
        <f t="shared" si="5"/>
        <v>0</v>
      </c>
      <c r="K84" s="4">
        <f>Table39[[#This Row],[RN Hours Contract (W/ Admin, DON)]]/Table39[[#This Row],[RN Hours (w/ Admin, DON)]]</f>
        <v>0</v>
      </c>
      <c r="L84" s="3">
        <v>75.691666666666663</v>
      </c>
      <c r="M84" s="3">
        <v>0</v>
      </c>
      <c r="N84" s="4">
        <f>Table39[[#This Row],[RN Hours Contract]]/Table39[[#This Row],[RN Hours]]</f>
        <v>0</v>
      </c>
      <c r="O84" s="3">
        <v>5.3722222222222218</v>
      </c>
      <c r="P84" s="3">
        <v>0</v>
      </c>
      <c r="Q84" s="4">
        <f>Table39[[#This Row],[RN Admin Hours Contract]]/Table39[[#This Row],[RN Admin Hours]]</f>
        <v>0</v>
      </c>
      <c r="R84" s="3">
        <v>5.4222222222222225</v>
      </c>
      <c r="S84" s="3">
        <v>0</v>
      </c>
      <c r="T84" s="4">
        <f>Table39[[#This Row],[RN DON Hours Contract]]/Table39[[#This Row],[RN DON Hours]]</f>
        <v>0</v>
      </c>
      <c r="U84" s="3">
        <f>SUM(Table39[[#This Row],[LPN Hours]], Table39[[#This Row],[LPN Admin Hours]])</f>
        <v>75</v>
      </c>
      <c r="V84" s="3">
        <f>Table39[[#This Row],[LPN Hours Contract]]+Table39[[#This Row],[LPN Admin Hours Contract]]</f>
        <v>0</v>
      </c>
      <c r="W84" s="4">
        <f t="shared" si="6"/>
        <v>0</v>
      </c>
      <c r="X84" s="3">
        <v>69.477777777777774</v>
      </c>
      <c r="Y84" s="3">
        <v>0</v>
      </c>
      <c r="Z84" s="4">
        <f>Table39[[#This Row],[LPN Hours Contract]]/Table39[[#This Row],[LPN Hours]]</f>
        <v>0</v>
      </c>
      <c r="AA84" s="3">
        <v>5.5222222222222221</v>
      </c>
      <c r="AB84" s="3">
        <v>0</v>
      </c>
      <c r="AC84" s="4">
        <v>0</v>
      </c>
      <c r="AD84" s="3">
        <f>SUM(Table39[[#This Row],[CNA Hours]], Table39[[#This Row],[NA in Training Hours]], Table39[[#This Row],[Med Aide/Tech Hours]])</f>
        <v>171.39444444444445</v>
      </c>
      <c r="AE84" s="3">
        <f>SUM(Table39[[#This Row],[CNA Hours Contract]], Table39[[#This Row],[NA in Training Hours Contract]], Table39[[#This Row],[Med Aide/Tech Hours Contract]])</f>
        <v>2.2638888888888888</v>
      </c>
      <c r="AF84" s="4">
        <f>Table39[[#This Row],[CNA/NA/Med Aide Contract Hours]]/Table39[[#This Row],[Total CNA, NA in Training, Med Aide/Tech Hours]]</f>
        <v>1.320864801789245E-2</v>
      </c>
      <c r="AG84" s="3">
        <v>170.72777777777779</v>
      </c>
      <c r="AH84" s="3">
        <v>2.2638888888888888</v>
      </c>
      <c r="AI84" s="4">
        <f>Table39[[#This Row],[CNA Hours Contract]]/Table39[[#This Row],[CNA Hours]]</f>
        <v>1.3260225830594512E-2</v>
      </c>
      <c r="AJ84" s="3">
        <v>0.66666666666666663</v>
      </c>
      <c r="AK84" s="3">
        <v>0</v>
      </c>
      <c r="AL84" s="4">
        <v>0</v>
      </c>
      <c r="AM84" s="3">
        <v>0</v>
      </c>
      <c r="AN84" s="3">
        <v>0</v>
      </c>
      <c r="AO84" s="4">
        <v>0</v>
      </c>
      <c r="AP84" s="1" t="s">
        <v>82</v>
      </c>
      <c r="AQ84" s="1">
        <v>4</v>
      </c>
    </row>
    <row r="85" spans="1:43" x14ac:dyDescent="0.2">
      <c r="A85" s="1" t="s">
        <v>221</v>
      </c>
      <c r="B85" s="1" t="s">
        <v>305</v>
      </c>
      <c r="C85" s="1" t="s">
        <v>501</v>
      </c>
      <c r="D85" s="1" t="s">
        <v>605</v>
      </c>
      <c r="E85" s="3">
        <v>42.81111111111111</v>
      </c>
      <c r="F85" s="3">
        <f t="shared" si="8"/>
        <v>192.29166666666669</v>
      </c>
      <c r="G85" s="3">
        <f>SUM(Table39[[#This Row],[RN Hours Contract (W/ Admin, DON)]], Table39[[#This Row],[LPN Contract Hours (w/ Admin)]], Table39[[#This Row],[CNA/NA/Med Aide Contract Hours]])</f>
        <v>2.8694444444444445</v>
      </c>
      <c r="H85" s="4">
        <f>Table39[[#This Row],[Total Contract Hours]]/Table39[[#This Row],[Total Hours Nurse Staffing]]</f>
        <v>1.4922354640664498E-2</v>
      </c>
      <c r="I85" s="3">
        <f>SUM(Table39[[#This Row],[RN Hours]], Table39[[#This Row],[RN Admin Hours]], Table39[[#This Row],[RN DON Hours]])</f>
        <v>26.083333333333336</v>
      </c>
      <c r="J85" s="3">
        <f t="shared" si="5"/>
        <v>2.8694444444444445</v>
      </c>
      <c r="K85" s="4">
        <f>Table39[[#This Row],[RN Hours Contract (W/ Admin, DON)]]/Table39[[#This Row],[RN Hours (w/ Admin, DON)]]</f>
        <v>0.11001064962726304</v>
      </c>
      <c r="L85" s="3">
        <v>7.6944444444444446</v>
      </c>
      <c r="M85" s="3">
        <v>0</v>
      </c>
      <c r="N85" s="4">
        <f>Table39[[#This Row],[RN Hours Contract]]/Table39[[#This Row],[RN Hours]]</f>
        <v>0</v>
      </c>
      <c r="O85" s="3">
        <v>10.761111111111111</v>
      </c>
      <c r="P85" s="3">
        <v>0.37777777777777777</v>
      </c>
      <c r="Q85" s="4">
        <f>Table39[[#This Row],[RN Admin Hours Contract]]/Table39[[#This Row],[RN Admin Hours]]</f>
        <v>3.5105833763551884E-2</v>
      </c>
      <c r="R85" s="3">
        <v>7.6277777777777782</v>
      </c>
      <c r="S85" s="3">
        <v>2.4916666666666667</v>
      </c>
      <c r="T85" s="4">
        <f>Table39[[#This Row],[RN DON Hours Contract]]/Table39[[#This Row],[RN DON Hours]]</f>
        <v>0.32665695557174068</v>
      </c>
      <c r="U85" s="3">
        <f>SUM(Table39[[#This Row],[LPN Hours]], Table39[[#This Row],[LPN Admin Hours]])</f>
        <v>62.383333333333333</v>
      </c>
      <c r="V85" s="3">
        <f>Table39[[#This Row],[LPN Hours Contract]]+Table39[[#This Row],[LPN Admin Hours Contract]]</f>
        <v>0</v>
      </c>
      <c r="W85" s="4">
        <f t="shared" si="6"/>
        <v>0</v>
      </c>
      <c r="X85" s="3">
        <v>49.072222222222223</v>
      </c>
      <c r="Y85" s="3">
        <v>0</v>
      </c>
      <c r="Z85" s="4">
        <f>Table39[[#This Row],[LPN Hours Contract]]/Table39[[#This Row],[LPN Hours]]</f>
        <v>0</v>
      </c>
      <c r="AA85" s="3">
        <v>13.311111111111112</v>
      </c>
      <c r="AB85" s="3">
        <v>0</v>
      </c>
      <c r="AC85" s="4">
        <v>0</v>
      </c>
      <c r="AD85" s="3">
        <f>SUM(Table39[[#This Row],[CNA Hours]], Table39[[#This Row],[NA in Training Hours]], Table39[[#This Row],[Med Aide/Tech Hours]])</f>
        <v>103.825</v>
      </c>
      <c r="AE85" s="3">
        <f>SUM(Table39[[#This Row],[CNA Hours Contract]], Table39[[#This Row],[NA in Training Hours Contract]], Table39[[#This Row],[Med Aide/Tech Hours Contract]])</f>
        <v>0</v>
      </c>
      <c r="AF85" s="4">
        <f>Table39[[#This Row],[CNA/NA/Med Aide Contract Hours]]/Table39[[#This Row],[Total CNA, NA in Training, Med Aide/Tech Hours]]</f>
        <v>0</v>
      </c>
      <c r="AG85" s="3">
        <v>101.43055555555556</v>
      </c>
      <c r="AH85" s="3">
        <v>0</v>
      </c>
      <c r="AI85" s="4">
        <f>Table39[[#This Row],[CNA Hours Contract]]/Table39[[#This Row],[CNA Hours]]</f>
        <v>0</v>
      </c>
      <c r="AJ85" s="3">
        <v>2.3055555555555554</v>
      </c>
      <c r="AK85" s="3">
        <v>0</v>
      </c>
      <c r="AL85" s="4">
        <v>0</v>
      </c>
      <c r="AM85" s="3">
        <v>8.8888888888888892E-2</v>
      </c>
      <c r="AN85" s="3">
        <v>0</v>
      </c>
      <c r="AO85" s="4">
        <v>0</v>
      </c>
      <c r="AP85" s="1" t="s">
        <v>83</v>
      </c>
      <c r="AQ85" s="1">
        <v>4</v>
      </c>
    </row>
    <row r="86" spans="1:43" x14ac:dyDescent="0.2">
      <c r="A86" s="1" t="s">
        <v>221</v>
      </c>
      <c r="B86" s="1" t="s">
        <v>306</v>
      </c>
      <c r="C86" s="1" t="s">
        <v>502</v>
      </c>
      <c r="D86" s="1" t="s">
        <v>612</v>
      </c>
      <c r="E86" s="3">
        <v>94.655555555555551</v>
      </c>
      <c r="F86" s="3">
        <f t="shared" si="8"/>
        <v>281.31477777777775</v>
      </c>
      <c r="G86" s="3">
        <f>SUM(Table39[[#This Row],[RN Hours Contract (W/ Admin, DON)]], Table39[[#This Row],[LPN Contract Hours (w/ Admin)]], Table39[[#This Row],[CNA/NA/Med Aide Contract Hours]])</f>
        <v>0.26666666666666666</v>
      </c>
      <c r="H86" s="4">
        <f>Table39[[#This Row],[Total Contract Hours]]/Table39[[#This Row],[Total Hours Nurse Staffing]]</f>
        <v>9.4792982001577525E-4</v>
      </c>
      <c r="I86" s="3">
        <f>SUM(Table39[[#This Row],[RN Hours]], Table39[[#This Row],[RN Admin Hours]], Table39[[#This Row],[RN DON Hours]])</f>
        <v>46.613444444444447</v>
      </c>
      <c r="J86" s="3">
        <f t="shared" si="5"/>
        <v>0.26666666666666666</v>
      </c>
      <c r="K86" s="4">
        <f>Table39[[#This Row],[RN Hours Contract (W/ Admin, DON)]]/Table39[[#This Row],[RN Hours (w/ Admin, DON)]]</f>
        <v>5.7208101620657842E-3</v>
      </c>
      <c r="L86" s="3">
        <v>17.772222222222222</v>
      </c>
      <c r="M86" s="3">
        <v>0</v>
      </c>
      <c r="N86" s="4">
        <f>Table39[[#This Row],[RN Hours Contract]]/Table39[[#This Row],[RN Hours]]</f>
        <v>0</v>
      </c>
      <c r="O86" s="3">
        <v>23.241222222222223</v>
      </c>
      <c r="P86" s="3">
        <v>0.26666666666666666</v>
      </c>
      <c r="Q86" s="4">
        <f>Table39[[#This Row],[RN Admin Hours Contract]]/Table39[[#This Row],[RN Admin Hours]]</f>
        <v>1.1473865880069416E-2</v>
      </c>
      <c r="R86" s="3">
        <v>5.6</v>
      </c>
      <c r="S86" s="3">
        <v>0</v>
      </c>
      <c r="T86" s="4">
        <f>Table39[[#This Row],[RN DON Hours Contract]]/Table39[[#This Row],[RN DON Hours]]</f>
        <v>0</v>
      </c>
      <c r="U86" s="3">
        <f>SUM(Table39[[#This Row],[LPN Hours]], Table39[[#This Row],[LPN Admin Hours]])</f>
        <v>68.898333333333341</v>
      </c>
      <c r="V86" s="3">
        <f>Table39[[#This Row],[LPN Hours Contract]]+Table39[[#This Row],[LPN Admin Hours Contract]]</f>
        <v>0</v>
      </c>
      <c r="W86" s="4">
        <f t="shared" si="6"/>
        <v>0</v>
      </c>
      <c r="X86" s="3">
        <v>68.898333333333341</v>
      </c>
      <c r="Y86" s="3">
        <v>0</v>
      </c>
      <c r="Z86" s="4">
        <f>Table39[[#This Row],[LPN Hours Contract]]/Table39[[#This Row],[LPN Hours]]</f>
        <v>0</v>
      </c>
      <c r="AA86" s="3">
        <v>0</v>
      </c>
      <c r="AB86" s="3">
        <v>0</v>
      </c>
      <c r="AC86" s="4">
        <v>0</v>
      </c>
      <c r="AD86" s="3">
        <f>SUM(Table39[[#This Row],[CNA Hours]], Table39[[#This Row],[NA in Training Hours]], Table39[[#This Row],[Med Aide/Tech Hours]])</f>
        <v>165.803</v>
      </c>
      <c r="AE86" s="3">
        <f>SUM(Table39[[#This Row],[CNA Hours Contract]], Table39[[#This Row],[NA in Training Hours Contract]], Table39[[#This Row],[Med Aide/Tech Hours Contract]])</f>
        <v>0</v>
      </c>
      <c r="AF86" s="4">
        <f>Table39[[#This Row],[CNA/NA/Med Aide Contract Hours]]/Table39[[#This Row],[Total CNA, NA in Training, Med Aide/Tech Hours]]</f>
        <v>0</v>
      </c>
      <c r="AG86" s="3">
        <v>161.38388888888889</v>
      </c>
      <c r="AH86" s="3">
        <v>0</v>
      </c>
      <c r="AI86" s="4">
        <f>Table39[[#This Row],[CNA Hours Contract]]/Table39[[#This Row],[CNA Hours]]</f>
        <v>0</v>
      </c>
      <c r="AJ86" s="3">
        <v>4.4191111111111123</v>
      </c>
      <c r="AK86" s="3">
        <v>0</v>
      </c>
      <c r="AL86" s="4">
        <v>0</v>
      </c>
      <c r="AM86" s="3">
        <v>0</v>
      </c>
      <c r="AN86" s="3">
        <v>0</v>
      </c>
      <c r="AO86" s="4">
        <v>0</v>
      </c>
      <c r="AP86" s="1" t="s">
        <v>84</v>
      </c>
      <c r="AQ86" s="1">
        <v>4</v>
      </c>
    </row>
    <row r="87" spans="1:43" x14ac:dyDescent="0.2">
      <c r="A87" s="1" t="s">
        <v>221</v>
      </c>
      <c r="B87" s="1" t="s">
        <v>307</v>
      </c>
      <c r="C87" s="1" t="s">
        <v>443</v>
      </c>
      <c r="D87" s="1" t="s">
        <v>570</v>
      </c>
      <c r="E87" s="3">
        <v>129.13333333333333</v>
      </c>
      <c r="F87" s="3">
        <f t="shared" si="8"/>
        <v>452.01111111111112</v>
      </c>
      <c r="G87" s="3">
        <f>SUM(Table39[[#This Row],[RN Hours Contract (W/ Admin, DON)]], Table39[[#This Row],[LPN Contract Hours (w/ Admin)]], Table39[[#This Row],[CNA/NA/Med Aide Contract Hours]])</f>
        <v>0</v>
      </c>
      <c r="H87" s="4">
        <f>Table39[[#This Row],[Total Contract Hours]]/Table39[[#This Row],[Total Hours Nurse Staffing]]</f>
        <v>0</v>
      </c>
      <c r="I87" s="3">
        <f>SUM(Table39[[#This Row],[RN Hours]], Table39[[#This Row],[RN Admin Hours]], Table39[[#This Row],[RN DON Hours]])</f>
        <v>56.87222222222222</v>
      </c>
      <c r="J87" s="3">
        <f t="shared" si="5"/>
        <v>0</v>
      </c>
      <c r="K87" s="4">
        <f>Table39[[#This Row],[RN Hours Contract (W/ Admin, DON)]]/Table39[[#This Row],[RN Hours (w/ Admin, DON)]]</f>
        <v>0</v>
      </c>
      <c r="L87" s="3">
        <v>15.297222222222222</v>
      </c>
      <c r="M87" s="3">
        <v>0</v>
      </c>
      <c r="N87" s="4">
        <f>Table39[[#This Row],[RN Hours Contract]]/Table39[[#This Row],[RN Hours]]</f>
        <v>0</v>
      </c>
      <c r="O87" s="3">
        <v>27.175000000000001</v>
      </c>
      <c r="P87" s="3">
        <v>0</v>
      </c>
      <c r="Q87" s="4">
        <f>Table39[[#This Row],[RN Admin Hours Contract]]/Table39[[#This Row],[RN Admin Hours]]</f>
        <v>0</v>
      </c>
      <c r="R87" s="3">
        <v>14.4</v>
      </c>
      <c r="S87" s="3">
        <v>0</v>
      </c>
      <c r="T87" s="4">
        <f>Table39[[#This Row],[RN DON Hours Contract]]/Table39[[#This Row],[RN DON Hours]]</f>
        <v>0</v>
      </c>
      <c r="U87" s="3">
        <f>SUM(Table39[[#This Row],[LPN Hours]], Table39[[#This Row],[LPN Admin Hours]])</f>
        <v>115.33333333333334</v>
      </c>
      <c r="V87" s="3">
        <f>Table39[[#This Row],[LPN Hours Contract]]+Table39[[#This Row],[LPN Admin Hours Contract]]</f>
        <v>0</v>
      </c>
      <c r="W87" s="4">
        <f t="shared" si="6"/>
        <v>0</v>
      </c>
      <c r="X87" s="3">
        <v>107.84444444444445</v>
      </c>
      <c r="Y87" s="3">
        <v>0</v>
      </c>
      <c r="Z87" s="4">
        <f>Table39[[#This Row],[LPN Hours Contract]]/Table39[[#This Row],[LPN Hours]]</f>
        <v>0</v>
      </c>
      <c r="AA87" s="3">
        <v>7.4888888888888889</v>
      </c>
      <c r="AB87" s="3">
        <v>0</v>
      </c>
      <c r="AC87" s="4">
        <v>0</v>
      </c>
      <c r="AD87" s="3">
        <f>SUM(Table39[[#This Row],[CNA Hours]], Table39[[#This Row],[NA in Training Hours]], Table39[[#This Row],[Med Aide/Tech Hours]])</f>
        <v>279.80555555555554</v>
      </c>
      <c r="AE87" s="3">
        <f>SUM(Table39[[#This Row],[CNA Hours Contract]], Table39[[#This Row],[NA in Training Hours Contract]], Table39[[#This Row],[Med Aide/Tech Hours Contract]])</f>
        <v>0</v>
      </c>
      <c r="AF87" s="4">
        <f>Table39[[#This Row],[CNA/NA/Med Aide Contract Hours]]/Table39[[#This Row],[Total CNA, NA in Training, Med Aide/Tech Hours]]</f>
        <v>0</v>
      </c>
      <c r="AG87" s="3">
        <v>277.10277777777776</v>
      </c>
      <c r="AH87" s="3">
        <v>0</v>
      </c>
      <c r="AI87" s="4">
        <f>Table39[[#This Row],[CNA Hours Contract]]/Table39[[#This Row],[CNA Hours]]</f>
        <v>0</v>
      </c>
      <c r="AJ87" s="3">
        <v>2.7027777777777779</v>
      </c>
      <c r="AK87" s="3">
        <v>0</v>
      </c>
      <c r="AL87" s="4">
        <v>0</v>
      </c>
      <c r="AM87" s="3">
        <v>0</v>
      </c>
      <c r="AN87" s="3">
        <v>0</v>
      </c>
      <c r="AO87" s="4">
        <v>0</v>
      </c>
      <c r="AP87" s="1" t="s">
        <v>85</v>
      </c>
      <c r="AQ87" s="1">
        <v>4</v>
      </c>
    </row>
    <row r="88" spans="1:43" x14ac:dyDescent="0.2">
      <c r="A88" s="1" t="s">
        <v>221</v>
      </c>
      <c r="B88" s="1" t="s">
        <v>308</v>
      </c>
      <c r="C88" s="1" t="s">
        <v>503</v>
      </c>
      <c r="D88" s="1" t="s">
        <v>570</v>
      </c>
      <c r="E88" s="3">
        <v>185.03333333333333</v>
      </c>
      <c r="F88" s="3">
        <f t="shared" si="8"/>
        <v>781.30988888888896</v>
      </c>
      <c r="G88" s="3">
        <f>SUM(Table39[[#This Row],[RN Hours Contract (W/ Admin, DON)]], Table39[[#This Row],[LPN Contract Hours (w/ Admin)]], Table39[[#This Row],[CNA/NA/Med Aide Contract Hours]])</f>
        <v>0</v>
      </c>
      <c r="H88" s="4">
        <f>Table39[[#This Row],[Total Contract Hours]]/Table39[[#This Row],[Total Hours Nurse Staffing]]</f>
        <v>0</v>
      </c>
      <c r="I88" s="3">
        <f>SUM(Table39[[#This Row],[RN Hours]], Table39[[#This Row],[RN Admin Hours]], Table39[[#This Row],[RN DON Hours]])</f>
        <v>100.24177777777776</v>
      </c>
      <c r="J88" s="3">
        <f t="shared" si="5"/>
        <v>0</v>
      </c>
      <c r="K88" s="4">
        <f>Table39[[#This Row],[RN Hours Contract (W/ Admin, DON)]]/Table39[[#This Row],[RN Hours (w/ Admin, DON)]]</f>
        <v>0</v>
      </c>
      <c r="L88" s="3">
        <v>59.580333333333328</v>
      </c>
      <c r="M88" s="3">
        <v>0</v>
      </c>
      <c r="N88" s="4">
        <f>Table39[[#This Row],[RN Hours Contract]]/Table39[[#This Row],[RN Hours]]</f>
        <v>0</v>
      </c>
      <c r="O88" s="3">
        <v>34.904777777777767</v>
      </c>
      <c r="P88" s="3">
        <v>0</v>
      </c>
      <c r="Q88" s="4">
        <f>Table39[[#This Row],[RN Admin Hours Contract]]/Table39[[#This Row],[RN Admin Hours]]</f>
        <v>0</v>
      </c>
      <c r="R88" s="3">
        <v>5.7566666666666659</v>
      </c>
      <c r="S88" s="3">
        <v>0</v>
      </c>
      <c r="T88" s="4">
        <f>Table39[[#This Row],[RN DON Hours Contract]]/Table39[[#This Row],[RN DON Hours]]</f>
        <v>0</v>
      </c>
      <c r="U88" s="3">
        <f>SUM(Table39[[#This Row],[LPN Hours]], Table39[[#This Row],[LPN Admin Hours]])</f>
        <v>210.78433333333334</v>
      </c>
      <c r="V88" s="3">
        <f>Table39[[#This Row],[LPN Hours Contract]]+Table39[[#This Row],[LPN Admin Hours Contract]]</f>
        <v>0</v>
      </c>
      <c r="W88" s="4">
        <f t="shared" si="6"/>
        <v>0</v>
      </c>
      <c r="X88" s="3">
        <v>190.78322222222224</v>
      </c>
      <c r="Y88" s="3">
        <v>0</v>
      </c>
      <c r="Z88" s="4">
        <f>Table39[[#This Row],[LPN Hours Contract]]/Table39[[#This Row],[LPN Hours]]</f>
        <v>0</v>
      </c>
      <c r="AA88" s="3">
        <v>20.001111111111115</v>
      </c>
      <c r="AB88" s="3">
        <v>0</v>
      </c>
      <c r="AC88" s="4">
        <v>0</v>
      </c>
      <c r="AD88" s="3">
        <f>SUM(Table39[[#This Row],[CNA Hours]], Table39[[#This Row],[NA in Training Hours]], Table39[[#This Row],[Med Aide/Tech Hours]])</f>
        <v>470.2837777777778</v>
      </c>
      <c r="AE88" s="3">
        <f>SUM(Table39[[#This Row],[CNA Hours Contract]], Table39[[#This Row],[NA in Training Hours Contract]], Table39[[#This Row],[Med Aide/Tech Hours Contract]])</f>
        <v>0</v>
      </c>
      <c r="AF88" s="4">
        <f>Table39[[#This Row],[CNA/NA/Med Aide Contract Hours]]/Table39[[#This Row],[Total CNA, NA in Training, Med Aide/Tech Hours]]</f>
        <v>0</v>
      </c>
      <c r="AG88" s="3">
        <v>447.642</v>
      </c>
      <c r="AH88" s="3">
        <v>0</v>
      </c>
      <c r="AI88" s="4">
        <f>Table39[[#This Row],[CNA Hours Contract]]/Table39[[#This Row],[CNA Hours]]</f>
        <v>0</v>
      </c>
      <c r="AJ88" s="3">
        <v>22.641777777777783</v>
      </c>
      <c r="AK88" s="3">
        <v>0</v>
      </c>
      <c r="AL88" s="4">
        <v>0</v>
      </c>
      <c r="AM88" s="3">
        <v>0</v>
      </c>
      <c r="AN88" s="3">
        <v>0</v>
      </c>
      <c r="AO88" s="4">
        <v>0</v>
      </c>
      <c r="AP88" s="1" t="s">
        <v>86</v>
      </c>
      <c r="AQ88" s="1">
        <v>4</v>
      </c>
    </row>
    <row r="89" spans="1:43" x14ac:dyDescent="0.2">
      <c r="A89" s="1" t="s">
        <v>221</v>
      </c>
      <c r="B89" s="1" t="s">
        <v>309</v>
      </c>
      <c r="C89" s="1" t="s">
        <v>504</v>
      </c>
      <c r="D89" s="1" t="s">
        <v>586</v>
      </c>
      <c r="E89" s="3">
        <v>144.04444444444445</v>
      </c>
      <c r="F89" s="3">
        <f t="shared" si="8"/>
        <v>714.92077777777786</v>
      </c>
      <c r="G89" s="3">
        <f>SUM(Table39[[#This Row],[RN Hours Contract (W/ Admin, DON)]], Table39[[#This Row],[LPN Contract Hours (w/ Admin)]], Table39[[#This Row],[CNA/NA/Med Aide Contract Hours]])</f>
        <v>0</v>
      </c>
      <c r="H89" s="4">
        <f>Table39[[#This Row],[Total Contract Hours]]/Table39[[#This Row],[Total Hours Nurse Staffing]]</f>
        <v>0</v>
      </c>
      <c r="I89" s="3">
        <f>SUM(Table39[[#This Row],[RN Hours]], Table39[[#This Row],[RN Admin Hours]], Table39[[#This Row],[RN DON Hours]])</f>
        <v>115.79677777777779</v>
      </c>
      <c r="J89" s="3">
        <f t="shared" si="5"/>
        <v>0</v>
      </c>
      <c r="K89" s="4">
        <f>Table39[[#This Row],[RN Hours Contract (W/ Admin, DON)]]/Table39[[#This Row],[RN Hours (w/ Admin, DON)]]</f>
        <v>0</v>
      </c>
      <c r="L89" s="3">
        <v>97.064222222222227</v>
      </c>
      <c r="M89" s="3">
        <v>0</v>
      </c>
      <c r="N89" s="4">
        <f>Table39[[#This Row],[RN Hours Contract]]/Table39[[#This Row],[RN Hours]]</f>
        <v>0</v>
      </c>
      <c r="O89" s="3">
        <v>13.409222222222221</v>
      </c>
      <c r="P89" s="3">
        <v>0</v>
      </c>
      <c r="Q89" s="4">
        <f>Table39[[#This Row],[RN Admin Hours Contract]]/Table39[[#This Row],[RN Admin Hours]]</f>
        <v>0</v>
      </c>
      <c r="R89" s="3">
        <v>5.3233333333333333</v>
      </c>
      <c r="S89" s="3">
        <v>0</v>
      </c>
      <c r="T89" s="4">
        <f>Table39[[#This Row],[RN DON Hours Contract]]/Table39[[#This Row],[RN DON Hours]]</f>
        <v>0</v>
      </c>
      <c r="U89" s="3">
        <f>SUM(Table39[[#This Row],[LPN Hours]], Table39[[#This Row],[LPN Admin Hours]])</f>
        <v>146.66822222222223</v>
      </c>
      <c r="V89" s="3">
        <f>Table39[[#This Row],[LPN Hours Contract]]+Table39[[#This Row],[LPN Admin Hours Contract]]</f>
        <v>0</v>
      </c>
      <c r="W89" s="4">
        <f t="shared" si="6"/>
        <v>0</v>
      </c>
      <c r="X89" s="3">
        <v>109.43711111111111</v>
      </c>
      <c r="Y89" s="3">
        <v>0</v>
      </c>
      <c r="Z89" s="4">
        <f>Table39[[#This Row],[LPN Hours Contract]]/Table39[[#This Row],[LPN Hours]]</f>
        <v>0</v>
      </c>
      <c r="AA89" s="3">
        <v>37.231111111111112</v>
      </c>
      <c r="AB89" s="3">
        <v>0</v>
      </c>
      <c r="AC89" s="4">
        <v>0</v>
      </c>
      <c r="AD89" s="3">
        <f>SUM(Table39[[#This Row],[CNA Hours]], Table39[[#This Row],[NA in Training Hours]], Table39[[#This Row],[Med Aide/Tech Hours]])</f>
        <v>452.45577777777783</v>
      </c>
      <c r="AE89" s="3">
        <f>SUM(Table39[[#This Row],[CNA Hours Contract]], Table39[[#This Row],[NA in Training Hours Contract]], Table39[[#This Row],[Med Aide/Tech Hours Contract]])</f>
        <v>0</v>
      </c>
      <c r="AF89" s="4">
        <f>Table39[[#This Row],[CNA/NA/Med Aide Contract Hours]]/Table39[[#This Row],[Total CNA, NA in Training, Med Aide/Tech Hours]]</f>
        <v>0</v>
      </c>
      <c r="AG89" s="3">
        <v>414.66244444444447</v>
      </c>
      <c r="AH89" s="3">
        <v>0</v>
      </c>
      <c r="AI89" s="4">
        <f>Table39[[#This Row],[CNA Hours Contract]]/Table39[[#This Row],[CNA Hours]]</f>
        <v>0</v>
      </c>
      <c r="AJ89" s="3">
        <v>37.793333333333329</v>
      </c>
      <c r="AK89" s="3">
        <v>0</v>
      </c>
      <c r="AL89" s="4">
        <v>0</v>
      </c>
      <c r="AM89" s="3">
        <v>0</v>
      </c>
      <c r="AN89" s="3">
        <v>0</v>
      </c>
      <c r="AO89" s="4">
        <v>0</v>
      </c>
      <c r="AP89" s="1" t="s">
        <v>87</v>
      </c>
      <c r="AQ89" s="1">
        <v>4</v>
      </c>
    </row>
    <row r="90" spans="1:43" x14ac:dyDescent="0.2">
      <c r="A90" s="1" t="s">
        <v>221</v>
      </c>
      <c r="B90" s="1" t="s">
        <v>310</v>
      </c>
      <c r="C90" s="1" t="s">
        <v>505</v>
      </c>
      <c r="D90" s="1" t="s">
        <v>613</v>
      </c>
      <c r="E90" s="3">
        <v>55.833333333333336</v>
      </c>
      <c r="F90" s="3">
        <f t="shared" si="8"/>
        <v>188.55311111111109</v>
      </c>
      <c r="G90" s="3">
        <f>SUM(Table39[[#This Row],[RN Hours Contract (W/ Admin, DON)]], Table39[[#This Row],[LPN Contract Hours (w/ Admin)]], Table39[[#This Row],[CNA/NA/Med Aide Contract Hours]])</f>
        <v>0.625</v>
      </c>
      <c r="H90" s="4">
        <f>Table39[[#This Row],[Total Contract Hours]]/Table39[[#This Row],[Total Hours Nurse Staffing]]</f>
        <v>3.314715924425656E-3</v>
      </c>
      <c r="I90" s="3">
        <f>SUM(Table39[[#This Row],[RN Hours]], Table39[[#This Row],[RN Admin Hours]], Table39[[#This Row],[RN DON Hours]])</f>
        <v>27.458333333333332</v>
      </c>
      <c r="J90" s="3">
        <f t="shared" si="5"/>
        <v>0.625</v>
      </c>
      <c r="K90" s="4">
        <f>Table39[[#This Row],[RN Hours Contract (W/ Admin, DON)]]/Table39[[#This Row],[RN Hours (w/ Admin, DON)]]</f>
        <v>2.2761760242792112E-2</v>
      </c>
      <c r="L90" s="3">
        <v>20.097222222222221</v>
      </c>
      <c r="M90" s="3">
        <v>0.625</v>
      </c>
      <c r="N90" s="4">
        <f>Table39[[#This Row],[RN Hours Contract]]/Table39[[#This Row],[RN Hours]]</f>
        <v>3.1098825155494128E-2</v>
      </c>
      <c r="O90" s="3">
        <v>2.0222222222222221</v>
      </c>
      <c r="P90" s="3">
        <v>0</v>
      </c>
      <c r="Q90" s="4">
        <f>Table39[[#This Row],[RN Admin Hours Contract]]/Table39[[#This Row],[RN Admin Hours]]</f>
        <v>0</v>
      </c>
      <c r="R90" s="3">
        <v>5.3388888888888886</v>
      </c>
      <c r="S90" s="3">
        <v>0</v>
      </c>
      <c r="T90" s="4">
        <f>Table39[[#This Row],[RN DON Hours Contract]]/Table39[[#This Row],[RN DON Hours]]</f>
        <v>0</v>
      </c>
      <c r="U90" s="3">
        <f>SUM(Table39[[#This Row],[LPN Hours]], Table39[[#This Row],[LPN Admin Hours]])</f>
        <v>39.917222222222222</v>
      </c>
      <c r="V90" s="3">
        <f>Table39[[#This Row],[LPN Hours Contract]]+Table39[[#This Row],[LPN Admin Hours Contract]]</f>
        <v>0</v>
      </c>
      <c r="W90" s="4">
        <f t="shared" si="6"/>
        <v>0</v>
      </c>
      <c r="X90" s="3">
        <v>39.917222222222222</v>
      </c>
      <c r="Y90" s="3">
        <v>0</v>
      </c>
      <c r="Z90" s="4">
        <f>Table39[[#This Row],[LPN Hours Contract]]/Table39[[#This Row],[LPN Hours]]</f>
        <v>0</v>
      </c>
      <c r="AA90" s="3">
        <v>0</v>
      </c>
      <c r="AB90" s="3">
        <v>0</v>
      </c>
      <c r="AC90" s="4">
        <v>0</v>
      </c>
      <c r="AD90" s="3">
        <f>SUM(Table39[[#This Row],[CNA Hours]], Table39[[#This Row],[NA in Training Hours]], Table39[[#This Row],[Med Aide/Tech Hours]])</f>
        <v>121.17755555555556</v>
      </c>
      <c r="AE90" s="3">
        <f>SUM(Table39[[#This Row],[CNA Hours Contract]], Table39[[#This Row],[NA in Training Hours Contract]], Table39[[#This Row],[Med Aide/Tech Hours Contract]])</f>
        <v>0</v>
      </c>
      <c r="AF90" s="4">
        <f>Table39[[#This Row],[CNA/NA/Med Aide Contract Hours]]/Table39[[#This Row],[Total CNA, NA in Training, Med Aide/Tech Hours]]</f>
        <v>0</v>
      </c>
      <c r="AG90" s="3">
        <v>121.17755555555556</v>
      </c>
      <c r="AH90" s="3">
        <v>0</v>
      </c>
      <c r="AI90" s="4">
        <f>Table39[[#This Row],[CNA Hours Contract]]/Table39[[#This Row],[CNA Hours]]</f>
        <v>0</v>
      </c>
      <c r="AJ90" s="3">
        <v>0</v>
      </c>
      <c r="AK90" s="3">
        <v>0</v>
      </c>
      <c r="AL90" s="4">
        <v>0</v>
      </c>
      <c r="AM90" s="3">
        <v>0</v>
      </c>
      <c r="AN90" s="3">
        <v>0</v>
      </c>
      <c r="AO90" s="4">
        <v>0</v>
      </c>
      <c r="AP90" s="1" t="s">
        <v>88</v>
      </c>
      <c r="AQ90" s="1">
        <v>4</v>
      </c>
    </row>
    <row r="91" spans="1:43" x14ac:dyDescent="0.2">
      <c r="A91" s="1" t="s">
        <v>221</v>
      </c>
      <c r="B91" s="1" t="s">
        <v>311</v>
      </c>
      <c r="C91" s="1" t="s">
        <v>506</v>
      </c>
      <c r="D91" s="1" t="s">
        <v>614</v>
      </c>
      <c r="E91" s="3">
        <v>84.144444444444446</v>
      </c>
      <c r="F91" s="3">
        <f t="shared" si="8"/>
        <v>374.72777777777776</v>
      </c>
      <c r="G91" s="3">
        <f>SUM(Table39[[#This Row],[RN Hours Contract (W/ Admin, DON)]], Table39[[#This Row],[LPN Contract Hours (w/ Admin)]], Table39[[#This Row],[CNA/NA/Med Aide Contract Hours]])</f>
        <v>0</v>
      </c>
      <c r="H91" s="4">
        <f>Table39[[#This Row],[Total Contract Hours]]/Table39[[#This Row],[Total Hours Nurse Staffing]]</f>
        <v>0</v>
      </c>
      <c r="I91" s="3">
        <f>SUM(Table39[[#This Row],[RN Hours]], Table39[[#This Row],[RN Admin Hours]], Table39[[#This Row],[RN DON Hours]])</f>
        <v>49.402777777777771</v>
      </c>
      <c r="J91" s="3">
        <f t="shared" si="5"/>
        <v>0</v>
      </c>
      <c r="K91" s="4">
        <f>Table39[[#This Row],[RN Hours Contract (W/ Admin, DON)]]/Table39[[#This Row],[RN Hours (w/ Admin, DON)]]</f>
        <v>0</v>
      </c>
      <c r="L91" s="3">
        <v>29.452777777777779</v>
      </c>
      <c r="M91" s="3">
        <v>0</v>
      </c>
      <c r="N91" s="4">
        <f>Table39[[#This Row],[RN Hours Contract]]/Table39[[#This Row],[RN Hours]]</f>
        <v>0</v>
      </c>
      <c r="O91" s="3">
        <v>14.097222222222221</v>
      </c>
      <c r="P91" s="3">
        <v>0</v>
      </c>
      <c r="Q91" s="4">
        <f>Table39[[#This Row],[RN Admin Hours Contract]]/Table39[[#This Row],[RN Admin Hours]]</f>
        <v>0</v>
      </c>
      <c r="R91" s="3">
        <v>5.8527777777777779</v>
      </c>
      <c r="S91" s="3">
        <v>0</v>
      </c>
      <c r="T91" s="4">
        <f>Table39[[#This Row],[RN DON Hours Contract]]/Table39[[#This Row],[RN DON Hours]]</f>
        <v>0</v>
      </c>
      <c r="U91" s="3">
        <f>SUM(Table39[[#This Row],[LPN Hours]], Table39[[#This Row],[LPN Admin Hours]])</f>
        <v>68.588888888888889</v>
      </c>
      <c r="V91" s="3">
        <f>Table39[[#This Row],[LPN Hours Contract]]+Table39[[#This Row],[LPN Admin Hours Contract]]</f>
        <v>0</v>
      </c>
      <c r="W91" s="4">
        <f t="shared" si="6"/>
        <v>0</v>
      </c>
      <c r="X91" s="3">
        <v>58.016666666666666</v>
      </c>
      <c r="Y91" s="3">
        <v>0</v>
      </c>
      <c r="Z91" s="4">
        <f>Table39[[#This Row],[LPN Hours Contract]]/Table39[[#This Row],[LPN Hours]]</f>
        <v>0</v>
      </c>
      <c r="AA91" s="3">
        <v>10.572222222222223</v>
      </c>
      <c r="AB91" s="3">
        <v>0</v>
      </c>
      <c r="AC91" s="4">
        <v>0</v>
      </c>
      <c r="AD91" s="3">
        <f>SUM(Table39[[#This Row],[CNA Hours]], Table39[[#This Row],[NA in Training Hours]], Table39[[#This Row],[Med Aide/Tech Hours]])</f>
        <v>256.73611111111109</v>
      </c>
      <c r="AE91" s="3">
        <f>SUM(Table39[[#This Row],[CNA Hours Contract]], Table39[[#This Row],[NA in Training Hours Contract]], Table39[[#This Row],[Med Aide/Tech Hours Contract]])</f>
        <v>0</v>
      </c>
      <c r="AF91" s="4">
        <f>Table39[[#This Row],[CNA/NA/Med Aide Contract Hours]]/Table39[[#This Row],[Total CNA, NA in Training, Med Aide/Tech Hours]]</f>
        <v>0</v>
      </c>
      <c r="AG91" s="3">
        <v>251.19722222222222</v>
      </c>
      <c r="AH91" s="3">
        <v>0</v>
      </c>
      <c r="AI91" s="4">
        <f>Table39[[#This Row],[CNA Hours Contract]]/Table39[[#This Row],[CNA Hours]]</f>
        <v>0</v>
      </c>
      <c r="AJ91" s="3">
        <v>5.5388888888888888</v>
      </c>
      <c r="AK91" s="3">
        <v>0</v>
      </c>
      <c r="AL91" s="4">
        <v>0</v>
      </c>
      <c r="AM91" s="3">
        <v>0</v>
      </c>
      <c r="AN91" s="3">
        <v>0</v>
      </c>
      <c r="AO91" s="4">
        <v>0</v>
      </c>
      <c r="AP91" s="1" t="s">
        <v>89</v>
      </c>
      <c r="AQ91" s="1">
        <v>4</v>
      </c>
    </row>
    <row r="92" spans="1:43" x14ac:dyDescent="0.2">
      <c r="A92" s="1" t="s">
        <v>221</v>
      </c>
      <c r="B92" s="1" t="s">
        <v>312</v>
      </c>
      <c r="C92" s="1" t="s">
        <v>507</v>
      </c>
      <c r="D92" s="1" t="s">
        <v>607</v>
      </c>
      <c r="E92" s="3">
        <v>55.466666666666669</v>
      </c>
      <c r="F92" s="3">
        <f t="shared" si="8"/>
        <v>243.29166666666666</v>
      </c>
      <c r="G92" s="3">
        <f>SUM(Table39[[#This Row],[RN Hours Contract (W/ Admin, DON)]], Table39[[#This Row],[LPN Contract Hours (w/ Admin)]], Table39[[#This Row],[CNA/NA/Med Aide Contract Hours]])</f>
        <v>0</v>
      </c>
      <c r="H92" s="4">
        <f>Table39[[#This Row],[Total Contract Hours]]/Table39[[#This Row],[Total Hours Nurse Staffing]]</f>
        <v>0</v>
      </c>
      <c r="I92" s="3">
        <f>SUM(Table39[[#This Row],[RN Hours]], Table39[[#This Row],[RN Admin Hours]], Table39[[#This Row],[RN DON Hours]])</f>
        <v>42.741666666666667</v>
      </c>
      <c r="J92" s="3">
        <f t="shared" si="5"/>
        <v>0</v>
      </c>
      <c r="K92" s="4">
        <f>Table39[[#This Row],[RN Hours Contract (W/ Admin, DON)]]/Table39[[#This Row],[RN Hours (w/ Admin, DON)]]</f>
        <v>0</v>
      </c>
      <c r="L92" s="3">
        <v>9.8027777777777771</v>
      </c>
      <c r="M92" s="3">
        <v>0</v>
      </c>
      <c r="N92" s="4">
        <f>Table39[[#This Row],[RN Hours Contract]]/Table39[[#This Row],[RN Hours]]</f>
        <v>0</v>
      </c>
      <c r="O92" s="3">
        <v>27.027777777777779</v>
      </c>
      <c r="P92" s="3">
        <v>0</v>
      </c>
      <c r="Q92" s="4">
        <f>Table39[[#This Row],[RN Admin Hours Contract]]/Table39[[#This Row],[RN Admin Hours]]</f>
        <v>0</v>
      </c>
      <c r="R92" s="3">
        <v>5.9111111111111114</v>
      </c>
      <c r="S92" s="3">
        <v>0</v>
      </c>
      <c r="T92" s="4">
        <f>Table39[[#This Row],[RN DON Hours Contract]]/Table39[[#This Row],[RN DON Hours]]</f>
        <v>0</v>
      </c>
      <c r="U92" s="3">
        <f>SUM(Table39[[#This Row],[LPN Hours]], Table39[[#This Row],[LPN Admin Hours]])</f>
        <v>68.086111111111109</v>
      </c>
      <c r="V92" s="3">
        <f>Table39[[#This Row],[LPN Hours Contract]]+Table39[[#This Row],[LPN Admin Hours Contract]]</f>
        <v>0</v>
      </c>
      <c r="W92" s="4">
        <f t="shared" si="6"/>
        <v>0</v>
      </c>
      <c r="X92" s="3">
        <v>56.036111111111111</v>
      </c>
      <c r="Y92" s="3">
        <v>0</v>
      </c>
      <c r="Z92" s="4">
        <f>Table39[[#This Row],[LPN Hours Contract]]/Table39[[#This Row],[LPN Hours]]</f>
        <v>0</v>
      </c>
      <c r="AA92" s="3">
        <v>12.05</v>
      </c>
      <c r="AB92" s="3">
        <v>0</v>
      </c>
      <c r="AC92" s="4">
        <v>0</v>
      </c>
      <c r="AD92" s="3">
        <f>SUM(Table39[[#This Row],[CNA Hours]], Table39[[#This Row],[NA in Training Hours]], Table39[[#This Row],[Med Aide/Tech Hours]])</f>
        <v>132.46388888888887</v>
      </c>
      <c r="AE92" s="3">
        <f>SUM(Table39[[#This Row],[CNA Hours Contract]], Table39[[#This Row],[NA in Training Hours Contract]], Table39[[#This Row],[Med Aide/Tech Hours Contract]])</f>
        <v>0</v>
      </c>
      <c r="AF92" s="4">
        <f>Table39[[#This Row],[CNA/NA/Med Aide Contract Hours]]/Table39[[#This Row],[Total CNA, NA in Training, Med Aide/Tech Hours]]</f>
        <v>0</v>
      </c>
      <c r="AG92" s="3">
        <v>121.06666666666666</v>
      </c>
      <c r="AH92" s="3">
        <v>0</v>
      </c>
      <c r="AI92" s="4">
        <f>Table39[[#This Row],[CNA Hours Contract]]/Table39[[#This Row],[CNA Hours]]</f>
        <v>0</v>
      </c>
      <c r="AJ92" s="3">
        <v>11.397222222222222</v>
      </c>
      <c r="AK92" s="3">
        <v>0</v>
      </c>
      <c r="AL92" s="4">
        <v>0</v>
      </c>
      <c r="AM92" s="3">
        <v>0</v>
      </c>
      <c r="AN92" s="3">
        <v>0</v>
      </c>
      <c r="AO92" s="4">
        <v>0</v>
      </c>
      <c r="AP92" s="1" t="s">
        <v>90</v>
      </c>
      <c r="AQ92" s="1">
        <v>4</v>
      </c>
    </row>
    <row r="93" spans="1:43" x14ac:dyDescent="0.2">
      <c r="A93" s="1" t="s">
        <v>221</v>
      </c>
      <c r="B93" s="1" t="s">
        <v>313</v>
      </c>
      <c r="C93" s="1" t="s">
        <v>472</v>
      </c>
      <c r="D93" s="1" t="s">
        <v>593</v>
      </c>
      <c r="E93" s="3">
        <v>55.87777777777778</v>
      </c>
      <c r="F93" s="3">
        <f t="shared" si="8"/>
        <v>282.41411111111108</v>
      </c>
      <c r="G93" s="3">
        <f>SUM(Table39[[#This Row],[RN Hours Contract (W/ Admin, DON)]], Table39[[#This Row],[LPN Contract Hours (w/ Admin)]], Table39[[#This Row],[CNA/NA/Med Aide Contract Hours]])</f>
        <v>0</v>
      </c>
      <c r="H93" s="4">
        <f>Table39[[#This Row],[Total Contract Hours]]/Table39[[#This Row],[Total Hours Nurse Staffing]]</f>
        <v>0</v>
      </c>
      <c r="I93" s="3">
        <f>SUM(Table39[[#This Row],[RN Hours]], Table39[[#This Row],[RN Admin Hours]], Table39[[#This Row],[RN DON Hours]])</f>
        <v>48.849222222222224</v>
      </c>
      <c r="J93" s="3">
        <f t="shared" si="5"/>
        <v>0</v>
      </c>
      <c r="K93" s="4">
        <f>Table39[[#This Row],[RN Hours Contract (W/ Admin, DON)]]/Table39[[#This Row],[RN Hours (w/ Admin, DON)]]</f>
        <v>0</v>
      </c>
      <c r="L93" s="3">
        <v>27.427</v>
      </c>
      <c r="M93" s="3">
        <v>0</v>
      </c>
      <c r="N93" s="4">
        <f>Table39[[#This Row],[RN Hours Contract]]/Table39[[#This Row],[RN Hours]]</f>
        <v>0</v>
      </c>
      <c r="O93" s="3">
        <v>15.911111111111111</v>
      </c>
      <c r="P93" s="3">
        <v>0</v>
      </c>
      <c r="Q93" s="4">
        <f>Table39[[#This Row],[RN Admin Hours Contract]]/Table39[[#This Row],[RN Admin Hours]]</f>
        <v>0</v>
      </c>
      <c r="R93" s="3">
        <v>5.5111111111111111</v>
      </c>
      <c r="S93" s="3">
        <v>0</v>
      </c>
      <c r="T93" s="4">
        <f>Table39[[#This Row],[RN DON Hours Contract]]/Table39[[#This Row],[RN DON Hours]]</f>
        <v>0</v>
      </c>
      <c r="U93" s="3">
        <f>SUM(Table39[[#This Row],[LPN Hours]], Table39[[#This Row],[LPN Admin Hours]])</f>
        <v>39.903222222222219</v>
      </c>
      <c r="V93" s="3">
        <f>Table39[[#This Row],[LPN Hours Contract]]+Table39[[#This Row],[LPN Admin Hours Contract]]</f>
        <v>0</v>
      </c>
      <c r="W93" s="4">
        <f t="shared" si="6"/>
        <v>0</v>
      </c>
      <c r="X93" s="3">
        <v>39.903222222222219</v>
      </c>
      <c r="Y93" s="3">
        <v>0</v>
      </c>
      <c r="Z93" s="4">
        <f>Table39[[#This Row],[LPN Hours Contract]]/Table39[[#This Row],[LPN Hours]]</f>
        <v>0</v>
      </c>
      <c r="AA93" s="3">
        <v>0</v>
      </c>
      <c r="AB93" s="3">
        <v>0</v>
      </c>
      <c r="AC93" s="4">
        <v>0</v>
      </c>
      <c r="AD93" s="3">
        <f>SUM(Table39[[#This Row],[CNA Hours]], Table39[[#This Row],[NA in Training Hours]], Table39[[#This Row],[Med Aide/Tech Hours]])</f>
        <v>193.66166666666666</v>
      </c>
      <c r="AE93" s="3">
        <f>SUM(Table39[[#This Row],[CNA Hours Contract]], Table39[[#This Row],[NA in Training Hours Contract]], Table39[[#This Row],[Med Aide/Tech Hours Contract]])</f>
        <v>0</v>
      </c>
      <c r="AF93" s="4">
        <f>Table39[[#This Row],[CNA/NA/Med Aide Contract Hours]]/Table39[[#This Row],[Total CNA, NA in Training, Med Aide/Tech Hours]]</f>
        <v>0</v>
      </c>
      <c r="AG93" s="3">
        <v>193.66166666666666</v>
      </c>
      <c r="AH93" s="3">
        <v>0</v>
      </c>
      <c r="AI93" s="4">
        <f>Table39[[#This Row],[CNA Hours Contract]]/Table39[[#This Row],[CNA Hours]]</f>
        <v>0</v>
      </c>
      <c r="AJ93" s="3">
        <v>0</v>
      </c>
      <c r="AK93" s="3">
        <v>0</v>
      </c>
      <c r="AL93" s="4">
        <v>0</v>
      </c>
      <c r="AM93" s="3">
        <v>0</v>
      </c>
      <c r="AN93" s="3">
        <v>0</v>
      </c>
      <c r="AO93" s="4">
        <v>0</v>
      </c>
      <c r="AP93" s="1" t="s">
        <v>91</v>
      </c>
      <c r="AQ93" s="1">
        <v>4</v>
      </c>
    </row>
    <row r="94" spans="1:43" x14ac:dyDescent="0.2">
      <c r="A94" s="1" t="s">
        <v>221</v>
      </c>
      <c r="B94" s="1" t="s">
        <v>314</v>
      </c>
      <c r="C94" s="1" t="s">
        <v>452</v>
      </c>
      <c r="D94" s="1" t="s">
        <v>577</v>
      </c>
      <c r="E94" s="3">
        <v>118.26666666666667</v>
      </c>
      <c r="F94" s="3">
        <f t="shared" si="8"/>
        <v>350.18477777777775</v>
      </c>
      <c r="G94" s="3">
        <f>SUM(Table39[[#This Row],[RN Hours Contract (W/ Admin, DON)]], Table39[[#This Row],[LPN Contract Hours (w/ Admin)]], Table39[[#This Row],[CNA/NA/Med Aide Contract Hours]])</f>
        <v>0</v>
      </c>
      <c r="H94" s="4">
        <f>Table39[[#This Row],[Total Contract Hours]]/Table39[[#This Row],[Total Hours Nurse Staffing]]</f>
        <v>0</v>
      </c>
      <c r="I94" s="3">
        <f>SUM(Table39[[#This Row],[RN Hours]], Table39[[#This Row],[RN Admin Hours]], Table39[[#This Row],[RN DON Hours]])</f>
        <v>98.466555555555558</v>
      </c>
      <c r="J94" s="3">
        <f t="shared" si="5"/>
        <v>0</v>
      </c>
      <c r="K94" s="4">
        <f>Table39[[#This Row],[RN Hours Contract (W/ Admin, DON)]]/Table39[[#This Row],[RN Hours (w/ Admin, DON)]]</f>
        <v>0</v>
      </c>
      <c r="L94" s="3">
        <v>72.455666666666673</v>
      </c>
      <c r="M94" s="3">
        <v>0</v>
      </c>
      <c r="N94" s="4">
        <f>Table39[[#This Row],[RN Hours Contract]]/Table39[[#This Row],[RN Hours]]</f>
        <v>0</v>
      </c>
      <c r="O94" s="3">
        <v>20.855333333333338</v>
      </c>
      <c r="P94" s="3">
        <v>0</v>
      </c>
      <c r="Q94" s="4">
        <f>Table39[[#This Row],[RN Admin Hours Contract]]/Table39[[#This Row],[RN Admin Hours]]</f>
        <v>0</v>
      </c>
      <c r="R94" s="3">
        <v>5.1555555555555559</v>
      </c>
      <c r="S94" s="3">
        <v>0</v>
      </c>
      <c r="T94" s="4">
        <f>Table39[[#This Row],[RN DON Hours Contract]]/Table39[[#This Row],[RN DON Hours]]</f>
        <v>0</v>
      </c>
      <c r="U94" s="3">
        <f>SUM(Table39[[#This Row],[LPN Hours]], Table39[[#This Row],[LPN Admin Hours]])</f>
        <v>92.656999999999996</v>
      </c>
      <c r="V94" s="3">
        <f>Table39[[#This Row],[LPN Hours Contract]]+Table39[[#This Row],[LPN Admin Hours Contract]]</f>
        <v>0</v>
      </c>
      <c r="W94" s="4">
        <f t="shared" si="6"/>
        <v>0</v>
      </c>
      <c r="X94" s="3">
        <v>92.656999999999996</v>
      </c>
      <c r="Y94" s="3">
        <v>0</v>
      </c>
      <c r="Z94" s="4">
        <f>Table39[[#This Row],[LPN Hours Contract]]/Table39[[#This Row],[LPN Hours]]</f>
        <v>0</v>
      </c>
      <c r="AA94" s="3">
        <v>0</v>
      </c>
      <c r="AB94" s="3">
        <v>0</v>
      </c>
      <c r="AC94" s="4">
        <v>0</v>
      </c>
      <c r="AD94" s="3">
        <f>SUM(Table39[[#This Row],[CNA Hours]], Table39[[#This Row],[NA in Training Hours]], Table39[[#This Row],[Med Aide/Tech Hours]])</f>
        <v>159.06122222222223</v>
      </c>
      <c r="AE94" s="3">
        <f>SUM(Table39[[#This Row],[CNA Hours Contract]], Table39[[#This Row],[NA in Training Hours Contract]], Table39[[#This Row],[Med Aide/Tech Hours Contract]])</f>
        <v>0</v>
      </c>
      <c r="AF94" s="4">
        <f>Table39[[#This Row],[CNA/NA/Med Aide Contract Hours]]/Table39[[#This Row],[Total CNA, NA in Training, Med Aide/Tech Hours]]</f>
        <v>0</v>
      </c>
      <c r="AG94" s="3">
        <v>116.80866666666667</v>
      </c>
      <c r="AH94" s="3">
        <v>0</v>
      </c>
      <c r="AI94" s="4">
        <f>Table39[[#This Row],[CNA Hours Contract]]/Table39[[#This Row],[CNA Hours]]</f>
        <v>0</v>
      </c>
      <c r="AJ94" s="3">
        <v>42.252555555555546</v>
      </c>
      <c r="AK94" s="3">
        <v>0</v>
      </c>
      <c r="AL94" s="4">
        <v>0</v>
      </c>
      <c r="AM94" s="3">
        <v>0</v>
      </c>
      <c r="AN94" s="3">
        <v>0</v>
      </c>
      <c r="AO94" s="4">
        <v>0</v>
      </c>
      <c r="AP94" s="1" t="s">
        <v>92</v>
      </c>
      <c r="AQ94" s="1">
        <v>4</v>
      </c>
    </row>
    <row r="95" spans="1:43" x14ac:dyDescent="0.2">
      <c r="A95" s="1" t="s">
        <v>221</v>
      </c>
      <c r="B95" s="1" t="s">
        <v>315</v>
      </c>
      <c r="C95" s="1" t="s">
        <v>508</v>
      </c>
      <c r="D95" s="1" t="s">
        <v>615</v>
      </c>
      <c r="E95" s="3">
        <v>89.677777777777777</v>
      </c>
      <c r="F95" s="3">
        <f t="shared" si="8"/>
        <v>445.54166666666663</v>
      </c>
      <c r="G95" s="3">
        <f>SUM(Table39[[#This Row],[RN Hours Contract (W/ Admin, DON)]], Table39[[#This Row],[LPN Contract Hours (w/ Admin)]], Table39[[#This Row],[CNA/NA/Med Aide Contract Hours]])</f>
        <v>0</v>
      </c>
      <c r="H95" s="4">
        <f>Table39[[#This Row],[Total Contract Hours]]/Table39[[#This Row],[Total Hours Nurse Staffing]]</f>
        <v>0</v>
      </c>
      <c r="I95" s="3">
        <f>SUM(Table39[[#This Row],[RN Hours]], Table39[[#This Row],[RN Admin Hours]], Table39[[#This Row],[RN DON Hours]])</f>
        <v>39.5</v>
      </c>
      <c r="J95" s="3">
        <f t="shared" si="5"/>
        <v>0</v>
      </c>
      <c r="K95" s="4">
        <f>Table39[[#This Row],[RN Hours Contract (W/ Admin, DON)]]/Table39[[#This Row],[RN Hours (w/ Admin, DON)]]</f>
        <v>0</v>
      </c>
      <c r="L95" s="3">
        <v>23.011111111111113</v>
      </c>
      <c r="M95" s="3">
        <v>0</v>
      </c>
      <c r="N95" s="4">
        <f>Table39[[#This Row],[RN Hours Contract]]/Table39[[#This Row],[RN Hours]]</f>
        <v>0</v>
      </c>
      <c r="O95" s="3">
        <v>10.622222222222222</v>
      </c>
      <c r="P95" s="3">
        <v>0</v>
      </c>
      <c r="Q95" s="4">
        <f>Table39[[#This Row],[RN Admin Hours Contract]]/Table39[[#This Row],[RN Admin Hours]]</f>
        <v>0</v>
      </c>
      <c r="R95" s="3">
        <v>5.8666666666666663</v>
      </c>
      <c r="S95" s="3">
        <v>0</v>
      </c>
      <c r="T95" s="4">
        <f>Table39[[#This Row],[RN DON Hours Contract]]/Table39[[#This Row],[RN DON Hours]]</f>
        <v>0</v>
      </c>
      <c r="U95" s="3">
        <f>SUM(Table39[[#This Row],[LPN Hours]], Table39[[#This Row],[LPN Admin Hours]])</f>
        <v>108.53611111111111</v>
      </c>
      <c r="V95" s="3">
        <f>Table39[[#This Row],[LPN Hours Contract]]+Table39[[#This Row],[LPN Admin Hours Contract]]</f>
        <v>0</v>
      </c>
      <c r="W95" s="4">
        <f t="shared" si="6"/>
        <v>0</v>
      </c>
      <c r="X95" s="3">
        <v>102.93611111111112</v>
      </c>
      <c r="Y95" s="3">
        <v>0</v>
      </c>
      <c r="Z95" s="4">
        <f>Table39[[#This Row],[LPN Hours Contract]]/Table39[[#This Row],[LPN Hours]]</f>
        <v>0</v>
      </c>
      <c r="AA95" s="3">
        <v>5.6</v>
      </c>
      <c r="AB95" s="3">
        <v>0</v>
      </c>
      <c r="AC95" s="4">
        <f>Table39[[#This Row],[LPN Admin Hours Contract]]/Table39[[#This Row],[LPN Admin Hours]]</f>
        <v>0</v>
      </c>
      <c r="AD95" s="3">
        <f>SUM(Table39[[#This Row],[CNA Hours]], Table39[[#This Row],[NA in Training Hours]], Table39[[#This Row],[Med Aide/Tech Hours]])</f>
        <v>297.50555555555553</v>
      </c>
      <c r="AE95" s="3">
        <f>SUM(Table39[[#This Row],[CNA Hours Contract]], Table39[[#This Row],[NA in Training Hours Contract]], Table39[[#This Row],[Med Aide/Tech Hours Contract]])</f>
        <v>0</v>
      </c>
      <c r="AF95" s="4">
        <f>Table39[[#This Row],[CNA/NA/Med Aide Contract Hours]]/Table39[[#This Row],[Total CNA, NA in Training, Med Aide/Tech Hours]]</f>
        <v>0</v>
      </c>
      <c r="AG95" s="3">
        <v>269.69166666666666</v>
      </c>
      <c r="AH95" s="3">
        <v>0</v>
      </c>
      <c r="AI95" s="4">
        <f>Table39[[#This Row],[CNA Hours Contract]]/Table39[[#This Row],[CNA Hours]]</f>
        <v>0</v>
      </c>
      <c r="AJ95" s="3">
        <v>27.81388888888889</v>
      </c>
      <c r="AK95" s="3">
        <v>0</v>
      </c>
      <c r="AL95" s="4">
        <v>0</v>
      </c>
      <c r="AM95" s="3">
        <v>0</v>
      </c>
      <c r="AN95" s="3">
        <v>0</v>
      </c>
      <c r="AO95" s="4">
        <v>0</v>
      </c>
      <c r="AP95" s="1" t="s">
        <v>93</v>
      </c>
      <c r="AQ95" s="1">
        <v>4</v>
      </c>
    </row>
    <row r="96" spans="1:43" x14ac:dyDescent="0.2">
      <c r="A96" s="1" t="s">
        <v>221</v>
      </c>
      <c r="B96" s="1" t="s">
        <v>316</v>
      </c>
      <c r="C96" s="1" t="s">
        <v>509</v>
      </c>
      <c r="D96" s="1" t="s">
        <v>594</v>
      </c>
      <c r="E96" s="3">
        <v>88.24444444444444</v>
      </c>
      <c r="F96" s="3">
        <f t="shared" si="8"/>
        <v>255.51044444444446</v>
      </c>
      <c r="G96" s="3">
        <f>SUM(Table39[[#This Row],[RN Hours Contract (W/ Admin, DON)]], Table39[[#This Row],[LPN Contract Hours (w/ Admin)]], Table39[[#This Row],[CNA/NA/Med Aide Contract Hours]])</f>
        <v>0</v>
      </c>
      <c r="H96" s="4">
        <f>Table39[[#This Row],[Total Contract Hours]]/Table39[[#This Row],[Total Hours Nurse Staffing]]</f>
        <v>0</v>
      </c>
      <c r="I96" s="3">
        <f>SUM(Table39[[#This Row],[RN Hours]], Table39[[#This Row],[RN Admin Hours]], Table39[[#This Row],[RN DON Hours]])</f>
        <v>42.390555555555544</v>
      </c>
      <c r="J96" s="3">
        <f t="shared" si="5"/>
        <v>0</v>
      </c>
      <c r="K96" s="4">
        <f>Table39[[#This Row],[RN Hours Contract (W/ Admin, DON)]]/Table39[[#This Row],[RN Hours (w/ Admin, DON)]]</f>
        <v>0</v>
      </c>
      <c r="L96" s="3">
        <v>19.641555555555556</v>
      </c>
      <c r="M96" s="3">
        <v>0</v>
      </c>
      <c r="N96" s="4">
        <f>Table39[[#This Row],[RN Hours Contract]]/Table39[[#This Row],[RN Hours]]</f>
        <v>0</v>
      </c>
      <c r="O96" s="3">
        <v>17.237666666666659</v>
      </c>
      <c r="P96" s="3">
        <v>0</v>
      </c>
      <c r="Q96" s="4">
        <f>Table39[[#This Row],[RN Admin Hours Contract]]/Table39[[#This Row],[RN Admin Hours]]</f>
        <v>0</v>
      </c>
      <c r="R96" s="3">
        <v>5.511333333333333</v>
      </c>
      <c r="S96" s="3">
        <v>0</v>
      </c>
      <c r="T96" s="4">
        <f>Table39[[#This Row],[RN DON Hours Contract]]/Table39[[#This Row],[RN DON Hours]]</f>
        <v>0</v>
      </c>
      <c r="U96" s="3">
        <f>SUM(Table39[[#This Row],[LPN Hours]], Table39[[#This Row],[LPN Admin Hours]])</f>
        <v>72.64433333333335</v>
      </c>
      <c r="V96" s="3">
        <f>Table39[[#This Row],[LPN Hours Contract]]+Table39[[#This Row],[LPN Admin Hours Contract]]</f>
        <v>0</v>
      </c>
      <c r="W96" s="4">
        <f t="shared" si="6"/>
        <v>0</v>
      </c>
      <c r="X96" s="3">
        <v>46.672444444444452</v>
      </c>
      <c r="Y96" s="3">
        <v>0</v>
      </c>
      <c r="Z96" s="4">
        <f>Table39[[#This Row],[LPN Hours Contract]]/Table39[[#This Row],[LPN Hours]]</f>
        <v>0</v>
      </c>
      <c r="AA96" s="3">
        <v>25.971888888888891</v>
      </c>
      <c r="AB96" s="3">
        <v>0</v>
      </c>
      <c r="AC96" s="4">
        <f>Table39[[#This Row],[LPN Admin Hours Contract]]/Table39[[#This Row],[LPN Admin Hours]]</f>
        <v>0</v>
      </c>
      <c r="AD96" s="3">
        <f>SUM(Table39[[#This Row],[CNA Hours]], Table39[[#This Row],[NA in Training Hours]], Table39[[#This Row],[Med Aide/Tech Hours]])</f>
        <v>140.47555555555556</v>
      </c>
      <c r="AE96" s="3">
        <f>SUM(Table39[[#This Row],[CNA Hours Contract]], Table39[[#This Row],[NA in Training Hours Contract]], Table39[[#This Row],[Med Aide/Tech Hours Contract]])</f>
        <v>0</v>
      </c>
      <c r="AF96" s="4">
        <f>Table39[[#This Row],[CNA/NA/Med Aide Contract Hours]]/Table39[[#This Row],[Total CNA, NA in Training, Med Aide/Tech Hours]]</f>
        <v>0</v>
      </c>
      <c r="AG96" s="3">
        <v>140.47555555555556</v>
      </c>
      <c r="AH96" s="3">
        <v>0</v>
      </c>
      <c r="AI96" s="4">
        <f>Table39[[#This Row],[CNA Hours Contract]]/Table39[[#This Row],[CNA Hours]]</f>
        <v>0</v>
      </c>
      <c r="AJ96" s="3">
        <v>0</v>
      </c>
      <c r="AK96" s="3">
        <v>0</v>
      </c>
      <c r="AL96" s="4">
        <v>0</v>
      </c>
      <c r="AM96" s="3">
        <v>0</v>
      </c>
      <c r="AN96" s="3">
        <v>0</v>
      </c>
      <c r="AO96" s="4">
        <v>0</v>
      </c>
      <c r="AP96" s="1" t="s">
        <v>94</v>
      </c>
      <c r="AQ96" s="1">
        <v>4</v>
      </c>
    </row>
    <row r="97" spans="1:43" x14ac:dyDescent="0.2">
      <c r="A97" s="1" t="s">
        <v>221</v>
      </c>
      <c r="B97" s="1" t="s">
        <v>317</v>
      </c>
      <c r="C97" s="1" t="s">
        <v>498</v>
      </c>
      <c r="D97" s="1" t="s">
        <v>609</v>
      </c>
      <c r="E97" s="3">
        <v>137.1888888888889</v>
      </c>
      <c r="F97" s="3">
        <f t="shared" si="8"/>
        <v>526.95555555555552</v>
      </c>
      <c r="G97" s="3">
        <f>SUM(Table39[[#This Row],[RN Hours Contract (W/ Admin, DON)]], Table39[[#This Row],[LPN Contract Hours (w/ Admin)]], Table39[[#This Row],[CNA/NA/Med Aide Contract Hours]])</f>
        <v>17.072222222222223</v>
      </c>
      <c r="H97" s="4">
        <f>Table39[[#This Row],[Total Contract Hours]]/Table39[[#This Row],[Total Hours Nurse Staffing]]</f>
        <v>3.2397840846792904E-2</v>
      </c>
      <c r="I97" s="3">
        <f>SUM(Table39[[#This Row],[RN Hours]], Table39[[#This Row],[RN Admin Hours]], Table39[[#This Row],[RN DON Hours]])</f>
        <v>71.669444444444451</v>
      </c>
      <c r="J97" s="3">
        <f t="shared" si="5"/>
        <v>4.5888888888888886</v>
      </c>
      <c r="K97" s="4">
        <f>Table39[[#This Row],[RN Hours Contract (W/ Admin, DON)]]/Table39[[#This Row],[RN Hours (w/ Admin, DON)]]</f>
        <v>6.4028526026123009E-2</v>
      </c>
      <c r="L97" s="3">
        <v>60.052777777777777</v>
      </c>
      <c r="M97" s="3">
        <v>4.5888888888888886</v>
      </c>
      <c r="N97" s="4">
        <f>Table39[[#This Row],[RN Hours Contract]]/Table39[[#This Row],[RN Hours]]</f>
        <v>7.6414265229659092E-2</v>
      </c>
      <c r="O97" s="3">
        <v>5.5750000000000002</v>
      </c>
      <c r="P97" s="3">
        <v>0</v>
      </c>
      <c r="Q97" s="4">
        <f>Table39[[#This Row],[RN Admin Hours Contract]]/Table39[[#This Row],[RN Admin Hours]]</f>
        <v>0</v>
      </c>
      <c r="R97" s="3">
        <v>6.041666666666667</v>
      </c>
      <c r="S97" s="3">
        <v>0</v>
      </c>
      <c r="T97" s="4">
        <f>Table39[[#This Row],[RN DON Hours Contract]]/Table39[[#This Row],[RN DON Hours]]</f>
        <v>0</v>
      </c>
      <c r="U97" s="3">
        <f>SUM(Table39[[#This Row],[LPN Hours]], Table39[[#This Row],[LPN Admin Hours]])</f>
        <v>155.73611111111109</v>
      </c>
      <c r="V97" s="3">
        <f>Table39[[#This Row],[LPN Hours Contract]]+Table39[[#This Row],[LPN Admin Hours Contract]]</f>
        <v>12.483333333333333</v>
      </c>
      <c r="W97" s="4">
        <f t="shared" si="6"/>
        <v>8.0156960670650146E-2</v>
      </c>
      <c r="X97" s="3">
        <v>148.0361111111111</v>
      </c>
      <c r="Y97" s="3">
        <v>12.483333333333333</v>
      </c>
      <c r="Z97" s="4">
        <f>Table39[[#This Row],[LPN Hours Contract]]/Table39[[#This Row],[LPN Hours]]</f>
        <v>8.4326271743005651E-2</v>
      </c>
      <c r="AA97" s="3">
        <v>7.7</v>
      </c>
      <c r="AB97" s="3">
        <v>0</v>
      </c>
      <c r="AC97" s="4">
        <f>Table39[[#This Row],[LPN Admin Hours Contract]]/Table39[[#This Row],[LPN Admin Hours]]</f>
        <v>0</v>
      </c>
      <c r="AD97" s="3">
        <f>SUM(Table39[[#This Row],[CNA Hours]], Table39[[#This Row],[NA in Training Hours]], Table39[[#This Row],[Med Aide/Tech Hours]])</f>
        <v>299.55</v>
      </c>
      <c r="AE97" s="3">
        <f>SUM(Table39[[#This Row],[CNA Hours Contract]], Table39[[#This Row],[NA in Training Hours Contract]], Table39[[#This Row],[Med Aide/Tech Hours Contract]])</f>
        <v>0</v>
      </c>
      <c r="AF97" s="4">
        <f>Table39[[#This Row],[CNA/NA/Med Aide Contract Hours]]/Table39[[#This Row],[Total CNA, NA in Training, Med Aide/Tech Hours]]</f>
        <v>0</v>
      </c>
      <c r="AG97" s="3">
        <v>299.55</v>
      </c>
      <c r="AH97" s="3">
        <v>0</v>
      </c>
      <c r="AI97" s="4">
        <f>Table39[[#This Row],[CNA Hours Contract]]/Table39[[#This Row],[CNA Hours]]</f>
        <v>0</v>
      </c>
      <c r="AJ97" s="3">
        <v>0</v>
      </c>
      <c r="AK97" s="3">
        <v>0</v>
      </c>
      <c r="AL97" s="4">
        <v>0</v>
      </c>
      <c r="AM97" s="3">
        <v>0</v>
      </c>
      <c r="AN97" s="3">
        <v>0</v>
      </c>
      <c r="AO97" s="4">
        <v>0</v>
      </c>
      <c r="AP97" s="1" t="s">
        <v>95</v>
      </c>
      <c r="AQ97" s="1">
        <v>4</v>
      </c>
    </row>
    <row r="98" spans="1:43" x14ac:dyDescent="0.2">
      <c r="A98" s="1" t="s">
        <v>221</v>
      </c>
      <c r="B98" s="1" t="s">
        <v>318</v>
      </c>
      <c r="C98" s="1" t="s">
        <v>510</v>
      </c>
      <c r="D98" s="1" t="s">
        <v>611</v>
      </c>
      <c r="E98" s="3">
        <v>120.97777777777777</v>
      </c>
      <c r="F98" s="3">
        <f t="shared" si="8"/>
        <v>517.67899999999997</v>
      </c>
      <c r="G98" s="3">
        <f>SUM(Table39[[#This Row],[RN Hours Contract (W/ Admin, DON)]], Table39[[#This Row],[LPN Contract Hours (w/ Admin)]], Table39[[#This Row],[CNA/NA/Med Aide Contract Hours]])</f>
        <v>0</v>
      </c>
      <c r="H98" s="4">
        <f>Table39[[#This Row],[Total Contract Hours]]/Table39[[#This Row],[Total Hours Nurse Staffing]]</f>
        <v>0</v>
      </c>
      <c r="I98" s="3">
        <f>SUM(Table39[[#This Row],[RN Hours]], Table39[[#This Row],[RN Admin Hours]], Table39[[#This Row],[RN DON Hours]])</f>
        <v>49.647222222222219</v>
      </c>
      <c r="J98" s="3">
        <f t="shared" si="5"/>
        <v>0</v>
      </c>
      <c r="K98" s="4">
        <f>Table39[[#This Row],[RN Hours Contract (W/ Admin, DON)]]/Table39[[#This Row],[RN Hours (w/ Admin, DON)]]</f>
        <v>0</v>
      </c>
      <c r="L98" s="3">
        <v>18.296888888888891</v>
      </c>
      <c r="M98" s="3">
        <v>0</v>
      </c>
      <c r="N98" s="4">
        <f>Table39[[#This Row],[RN Hours Contract]]/Table39[[#This Row],[RN Hours]]</f>
        <v>0</v>
      </c>
      <c r="O98" s="3">
        <v>26.45644444444444</v>
      </c>
      <c r="P98" s="3">
        <v>0</v>
      </c>
      <c r="Q98" s="4">
        <f>Table39[[#This Row],[RN Admin Hours Contract]]/Table39[[#This Row],[RN Admin Hours]]</f>
        <v>0</v>
      </c>
      <c r="R98" s="3">
        <v>4.8938888888888892</v>
      </c>
      <c r="S98" s="3">
        <v>0</v>
      </c>
      <c r="T98" s="4">
        <f>Table39[[#This Row],[RN DON Hours Contract]]/Table39[[#This Row],[RN DON Hours]]</f>
        <v>0</v>
      </c>
      <c r="U98" s="3">
        <f>SUM(Table39[[#This Row],[LPN Hours]], Table39[[#This Row],[LPN Admin Hours]])</f>
        <v>129.68833333333333</v>
      </c>
      <c r="V98" s="3">
        <f>Table39[[#This Row],[LPN Hours Contract]]+Table39[[#This Row],[LPN Admin Hours Contract]]</f>
        <v>0</v>
      </c>
      <c r="W98" s="4">
        <f t="shared" si="6"/>
        <v>0</v>
      </c>
      <c r="X98" s="3">
        <v>112.69933333333334</v>
      </c>
      <c r="Y98" s="3">
        <v>0</v>
      </c>
      <c r="Z98" s="4">
        <f>Table39[[#This Row],[LPN Hours Contract]]/Table39[[#This Row],[LPN Hours]]</f>
        <v>0</v>
      </c>
      <c r="AA98" s="3">
        <v>16.989000000000001</v>
      </c>
      <c r="AB98" s="3">
        <v>0</v>
      </c>
      <c r="AC98" s="4">
        <f>Table39[[#This Row],[LPN Admin Hours Contract]]/Table39[[#This Row],[LPN Admin Hours]]</f>
        <v>0</v>
      </c>
      <c r="AD98" s="3">
        <f>SUM(Table39[[#This Row],[CNA Hours]], Table39[[#This Row],[NA in Training Hours]], Table39[[#This Row],[Med Aide/Tech Hours]])</f>
        <v>338.34344444444446</v>
      </c>
      <c r="AE98" s="3">
        <f>SUM(Table39[[#This Row],[CNA Hours Contract]], Table39[[#This Row],[NA in Training Hours Contract]], Table39[[#This Row],[Med Aide/Tech Hours Contract]])</f>
        <v>0</v>
      </c>
      <c r="AF98" s="4">
        <f>Table39[[#This Row],[CNA/NA/Med Aide Contract Hours]]/Table39[[#This Row],[Total CNA, NA in Training, Med Aide/Tech Hours]]</f>
        <v>0</v>
      </c>
      <c r="AG98" s="3">
        <v>291.97444444444443</v>
      </c>
      <c r="AH98" s="3">
        <v>0</v>
      </c>
      <c r="AI98" s="4">
        <f>Table39[[#This Row],[CNA Hours Contract]]/Table39[[#This Row],[CNA Hours]]</f>
        <v>0</v>
      </c>
      <c r="AJ98" s="3">
        <v>46.369000000000014</v>
      </c>
      <c r="AK98" s="3">
        <v>0</v>
      </c>
      <c r="AL98" s="4">
        <v>0</v>
      </c>
      <c r="AM98" s="3">
        <v>0</v>
      </c>
      <c r="AN98" s="3">
        <v>0</v>
      </c>
      <c r="AO98" s="4">
        <v>0</v>
      </c>
      <c r="AP98" s="1" t="s">
        <v>96</v>
      </c>
      <c r="AQ98" s="1">
        <v>4</v>
      </c>
    </row>
    <row r="99" spans="1:43" x14ac:dyDescent="0.2">
      <c r="A99" s="1" t="s">
        <v>221</v>
      </c>
      <c r="B99" s="1" t="s">
        <v>319</v>
      </c>
      <c r="C99" s="1" t="s">
        <v>511</v>
      </c>
      <c r="D99" s="1" t="s">
        <v>616</v>
      </c>
      <c r="E99" s="3">
        <v>56.466666666666669</v>
      </c>
      <c r="F99" s="3">
        <f t="shared" si="8"/>
        <v>251.92499999999998</v>
      </c>
      <c r="G99" s="3">
        <f>SUM(Table39[[#This Row],[RN Hours Contract (W/ Admin, DON)]], Table39[[#This Row],[LPN Contract Hours (w/ Admin)]], Table39[[#This Row],[CNA/NA/Med Aide Contract Hours]])</f>
        <v>7.7750000000000004</v>
      </c>
      <c r="H99" s="4">
        <f>Table39[[#This Row],[Total Contract Hours]]/Table39[[#This Row],[Total Hours Nurse Staffing]]</f>
        <v>3.0862359829314283E-2</v>
      </c>
      <c r="I99" s="3">
        <f>SUM(Table39[[#This Row],[RN Hours]], Table39[[#This Row],[RN Admin Hours]], Table39[[#This Row],[RN DON Hours]])</f>
        <v>33.102777777777774</v>
      </c>
      <c r="J99" s="3">
        <f t="shared" si="5"/>
        <v>0</v>
      </c>
      <c r="K99" s="4">
        <f>Table39[[#This Row],[RN Hours Contract (W/ Admin, DON)]]/Table39[[#This Row],[RN Hours (w/ Admin, DON)]]</f>
        <v>0</v>
      </c>
      <c r="L99" s="3">
        <v>16.391666666666666</v>
      </c>
      <c r="M99" s="3">
        <v>0</v>
      </c>
      <c r="N99" s="4">
        <f>Table39[[#This Row],[RN Hours Contract]]/Table39[[#This Row],[RN Hours]]</f>
        <v>0</v>
      </c>
      <c r="O99" s="3">
        <v>11.822222222222223</v>
      </c>
      <c r="P99" s="3">
        <v>0</v>
      </c>
      <c r="Q99" s="4">
        <f>Table39[[#This Row],[RN Admin Hours Contract]]/Table39[[#This Row],[RN Admin Hours]]</f>
        <v>0</v>
      </c>
      <c r="R99" s="3">
        <v>4.8888888888888893</v>
      </c>
      <c r="S99" s="3">
        <v>0</v>
      </c>
      <c r="T99" s="4">
        <f>Table39[[#This Row],[RN DON Hours Contract]]/Table39[[#This Row],[RN DON Hours]]</f>
        <v>0</v>
      </c>
      <c r="U99" s="3">
        <f>SUM(Table39[[#This Row],[LPN Hours]], Table39[[#This Row],[LPN Admin Hours]])</f>
        <v>73.669444444444437</v>
      </c>
      <c r="V99" s="3">
        <f>Table39[[#This Row],[LPN Hours Contract]]+Table39[[#This Row],[LPN Admin Hours Contract]]</f>
        <v>0</v>
      </c>
      <c r="W99" s="4">
        <f t="shared" si="6"/>
        <v>0</v>
      </c>
      <c r="X99" s="3">
        <v>67.924999999999997</v>
      </c>
      <c r="Y99" s="3">
        <v>0</v>
      </c>
      <c r="Z99" s="4">
        <f>Table39[[#This Row],[LPN Hours Contract]]/Table39[[#This Row],[LPN Hours]]</f>
        <v>0</v>
      </c>
      <c r="AA99" s="3">
        <v>5.7444444444444445</v>
      </c>
      <c r="AB99" s="3">
        <v>0</v>
      </c>
      <c r="AC99" s="4">
        <f>Table39[[#This Row],[LPN Admin Hours Contract]]/Table39[[#This Row],[LPN Admin Hours]]</f>
        <v>0</v>
      </c>
      <c r="AD99" s="3">
        <f>SUM(Table39[[#This Row],[CNA Hours]], Table39[[#This Row],[NA in Training Hours]], Table39[[#This Row],[Med Aide/Tech Hours]])</f>
        <v>145.15277777777777</v>
      </c>
      <c r="AE99" s="3">
        <f>SUM(Table39[[#This Row],[CNA Hours Contract]], Table39[[#This Row],[NA in Training Hours Contract]], Table39[[#This Row],[Med Aide/Tech Hours Contract]])</f>
        <v>7.7750000000000004</v>
      </c>
      <c r="AF99" s="4">
        <f>Table39[[#This Row],[CNA/NA/Med Aide Contract Hours]]/Table39[[#This Row],[Total CNA, NA in Training, Med Aide/Tech Hours]]</f>
        <v>5.35642522246675E-2</v>
      </c>
      <c r="AG99" s="3">
        <v>145.15277777777777</v>
      </c>
      <c r="AH99" s="3">
        <v>7.7750000000000004</v>
      </c>
      <c r="AI99" s="4">
        <f>Table39[[#This Row],[CNA Hours Contract]]/Table39[[#This Row],[CNA Hours]]</f>
        <v>5.35642522246675E-2</v>
      </c>
      <c r="AJ99" s="3">
        <v>0</v>
      </c>
      <c r="AK99" s="3">
        <v>0</v>
      </c>
      <c r="AL99" s="4">
        <v>0</v>
      </c>
      <c r="AM99" s="3">
        <v>0</v>
      </c>
      <c r="AN99" s="3">
        <v>0</v>
      </c>
      <c r="AO99" s="4">
        <v>0</v>
      </c>
      <c r="AP99" s="1" t="s">
        <v>97</v>
      </c>
      <c r="AQ99" s="1">
        <v>4</v>
      </c>
    </row>
    <row r="100" spans="1:43" x14ac:dyDescent="0.2">
      <c r="A100" s="1" t="s">
        <v>221</v>
      </c>
      <c r="B100" s="1" t="s">
        <v>320</v>
      </c>
      <c r="C100" s="1" t="s">
        <v>512</v>
      </c>
      <c r="D100" s="1" t="s">
        <v>617</v>
      </c>
      <c r="E100" s="3">
        <v>58.644444444444446</v>
      </c>
      <c r="F100" s="3">
        <f t="shared" si="8"/>
        <v>246.48611111111111</v>
      </c>
      <c r="G100" s="3">
        <f>SUM(Table39[[#This Row],[RN Hours Contract (W/ Admin, DON)]], Table39[[#This Row],[LPN Contract Hours (w/ Admin)]], Table39[[#This Row],[CNA/NA/Med Aide Contract Hours]])</f>
        <v>13.105555555555554</v>
      </c>
      <c r="H100" s="4">
        <f>Table39[[#This Row],[Total Contract Hours]]/Table39[[#This Row],[Total Hours Nurse Staffing]]</f>
        <v>5.3169549783061917E-2</v>
      </c>
      <c r="I100" s="3">
        <f>SUM(Table39[[#This Row],[RN Hours]], Table39[[#This Row],[RN Admin Hours]], Table39[[#This Row],[RN DON Hours]])</f>
        <v>53.672222222222224</v>
      </c>
      <c r="J100" s="3">
        <f t="shared" si="5"/>
        <v>0</v>
      </c>
      <c r="K100" s="4">
        <f>Table39[[#This Row],[RN Hours Contract (W/ Admin, DON)]]/Table39[[#This Row],[RN Hours (w/ Admin, DON)]]</f>
        <v>0</v>
      </c>
      <c r="L100" s="3">
        <v>33.85</v>
      </c>
      <c r="M100" s="3">
        <v>0</v>
      </c>
      <c r="N100" s="4">
        <f>Table39[[#This Row],[RN Hours Contract]]/Table39[[#This Row],[RN Hours]]</f>
        <v>0</v>
      </c>
      <c r="O100" s="3">
        <v>14.172222222222222</v>
      </c>
      <c r="P100" s="3">
        <v>0</v>
      </c>
      <c r="Q100" s="4">
        <f>Table39[[#This Row],[RN Admin Hours Contract]]/Table39[[#This Row],[RN Admin Hours]]</f>
        <v>0</v>
      </c>
      <c r="R100" s="3">
        <v>5.65</v>
      </c>
      <c r="S100" s="3">
        <v>0</v>
      </c>
      <c r="T100" s="4">
        <f>Table39[[#This Row],[RN DON Hours Contract]]/Table39[[#This Row],[RN DON Hours]]</f>
        <v>0</v>
      </c>
      <c r="U100" s="3">
        <f>SUM(Table39[[#This Row],[LPN Hours]], Table39[[#This Row],[LPN Admin Hours]])</f>
        <v>59.480555555555554</v>
      </c>
      <c r="V100" s="3">
        <f>Table39[[#This Row],[LPN Hours Contract]]+Table39[[#This Row],[LPN Admin Hours Contract]]</f>
        <v>6.35</v>
      </c>
      <c r="W100" s="4">
        <f t="shared" si="6"/>
        <v>0.10675757717274552</v>
      </c>
      <c r="X100" s="3">
        <v>55.541666666666664</v>
      </c>
      <c r="Y100" s="3">
        <v>6.35</v>
      </c>
      <c r="Z100" s="4">
        <f>Table39[[#This Row],[LPN Hours Contract]]/Table39[[#This Row],[LPN Hours]]</f>
        <v>0.11432858214553639</v>
      </c>
      <c r="AA100" s="3">
        <v>3.9388888888888891</v>
      </c>
      <c r="AB100" s="3">
        <v>0</v>
      </c>
      <c r="AC100" s="4">
        <f>Table39[[#This Row],[LPN Admin Hours Contract]]/Table39[[#This Row],[LPN Admin Hours]]</f>
        <v>0</v>
      </c>
      <c r="AD100" s="3">
        <f>SUM(Table39[[#This Row],[CNA Hours]], Table39[[#This Row],[NA in Training Hours]], Table39[[#This Row],[Med Aide/Tech Hours]])</f>
        <v>133.33333333333334</v>
      </c>
      <c r="AE100" s="3">
        <f>SUM(Table39[[#This Row],[CNA Hours Contract]], Table39[[#This Row],[NA in Training Hours Contract]], Table39[[#This Row],[Med Aide/Tech Hours Contract]])</f>
        <v>6.7555555555555555</v>
      </c>
      <c r="AF100" s="4">
        <f>Table39[[#This Row],[CNA/NA/Med Aide Contract Hours]]/Table39[[#This Row],[Total CNA, NA in Training, Med Aide/Tech Hours]]</f>
        <v>5.0666666666666665E-2</v>
      </c>
      <c r="AG100" s="3">
        <v>133.33333333333334</v>
      </c>
      <c r="AH100" s="3">
        <v>6.7555555555555555</v>
      </c>
      <c r="AI100" s="4">
        <f>Table39[[#This Row],[CNA Hours Contract]]/Table39[[#This Row],[CNA Hours]]</f>
        <v>5.0666666666666665E-2</v>
      </c>
      <c r="AJ100" s="3">
        <v>0</v>
      </c>
      <c r="AK100" s="3">
        <v>0</v>
      </c>
      <c r="AL100" s="4">
        <v>0</v>
      </c>
      <c r="AM100" s="3">
        <v>0</v>
      </c>
      <c r="AN100" s="3">
        <v>0</v>
      </c>
      <c r="AO100" s="4">
        <v>0</v>
      </c>
      <c r="AP100" s="1" t="s">
        <v>98</v>
      </c>
      <c r="AQ100" s="1">
        <v>4</v>
      </c>
    </row>
    <row r="101" spans="1:43" x14ac:dyDescent="0.2">
      <c r="A101" s="1" t="s">
        <v>221</v>
      </c>
      <c r="B101" s="1" t="s">
        <v>321</v>
      </c>
      <c r="C101" s="1" t="s">
        <v>513</v>
      </c>
      <c r="D101" s="1" t="s">
        <v>594</v>
      </c>
      <c r="E101" s="3">
        <v>118.64444444444445</v>
      </c>
      <c r="F101" s="3">
        <f t="shared" si="8"/>
        <v>476.35</v>
      </c>
      <c r="G101" s="3">
        <f>SUM(Table39[[#This Row],[RN Hours Contract (W/ Admin, DON)]], Table39[[#This Row],[LPN Contract Hours (w/ Admin)]], Table39[[#This Row],[CNA/NA/Med Aide Contract Hours]])</f>
        <v>0</v>
      </c>
      <c r="H101" s="4">
        <f>Table39[[#This Row],[Total Contract Hours]]/Table39[[#This Row],[Total Hours Nurse Staffing]]</f>
        <v>0</v>
      </c>
      <c r="I101" s="3">
        <f>SUM(Table39[[#This Row],[RN Hours]], Table39[[#This Row],[RN Admin Hours]], Table39[[#This Row],[RN DON Hours]])</f>
        <v>59.030555555555559</v>
      </c>
      <c r="J101" s="3">
        <f t="shared" si="5"/>
        <v>0</v>
      </c>
      <c r="K101" s="4">
        <f>Table39[[#This Row],[RN Hours Contract (W/ Admin, DON)]]/Table39[[#This Row],[RN Hours (w/ Admin, DON)]]</f>
        <v>0</v>
      </c>
      <c r="L101" s="3">
        <v>44.091666666666669</v>
      </c>
      <c r="M101" s="3">
        <v>0</v>
      </c>
      <c r="N101" s="4">
        <f>Table39[[#This Row],[RN Hours Contract]]/Table39[[#This Row],[RN Hours]]</f>
        <v>0</v>
      </c>
      <c r="O101" s="3">
        <v>9.1611111111111114</v>
      </c>
      <c r="P101" s="3">
        <v>0</v>
      </c>
      <c r="Q101" s="4">
        <f>Table39[[#This Row],[RN Admin Hours Contract]]/Table39[[#This Row],[RN Admin Hours]]</f>
        <v>0</v>
      </c>
      <c r="R101" s="3">
        <v>5.7777777777777777</v>
      </c>
      <c r="S101" s="3">
        <v>0</v>
      </c>
      <c r="T101" s="4">
        <f>Table39[[#This Row],[RN DON Hours Contract]]/Table39[[#This Row],[RN DON Hours]]</f>
        <v>0</v>
      </c>
      <c r="U101" s="3">
        <f>SUM(Table39[[#This Row],[LPN Hours]], Table39[[#This Row],[LPN Admin Hours]])</f>
        <v>169.33055555555558</v>
      </c>
      <c r="V101" s="3">
        <f>Table39[[#This Row],[LPN Hours Contract]]+Table39[[#This Row],[LPN Admin Hours Contract]]</f>
        <v>0</v>
      </c>
      <c r="W101" s="4">
        <f t="shared" si="6"/>
        <v>0</v>
      </c>
      <c r="X101" s="3">
        <v>158.15555555555557</v>
      </c>
      <c r="Y101" s="3">
        <v>0</v>
      </c>
      <c r="Z101" s="4">
        <f>Table39[[#This Row],[LPN Hours Contract]]/Table39[[#This Row],[LPN Hours]]</f>
        <v>0</v>
      </c>
      <c r="AA101" s="3">
        <v>11.175000000000001</v>
      </c>
      <c r="AB101" s="3">
        <v>0</v>
      </c>
      <c r="AC101" s="4">
        <f>Table39[[#This Row],[LPN Admin Hours Contract]]/Table39[[#This Row],[LPN Admin Hours]]</f>
        <v>0</v>
      </c>
      <c r="AD101" s="3">
        <f>SUM(Table39[[#This Row],[CNA Hours]], Table39[[#This Row],[NA in Training Hours]], Table39[[#This Row],[Med Aide/Tech Hours]])</f>
        <v>247.98888888888888</v>
      </c>
      <c r="AE101" s="3">
        <f>SUM(Table39[[#This Row],[CNA Hours Contract]], Table39[[#This Row],[NA in Training Hours Contract]], Table39[[#This Row],[Med Aide/Tech Hours Contract]])</f>
        <v>0</v>
      </c>
      <c r="AF101" s="4">
        <f>Table39[[#This Row],[CNA/NA/Med Aide Contract Hours]]/Table39[[#This Row],[Total CNA, NA in Training, Med Aide/Tech Hours]]</f>
        <v>0</v>
      </c>
      <c r="AG101" s="3">
        <v>247.98888888888888</v>
      </c>
      <c r="AH101" s="3">
        <v>0</v>
      </c>
      <c r="AI101" s="4">
        <f>Table39[[#This Row],[CNA Hours Contract]]/Table39[[#This Row],[CNA Hours]]</f>
        <v>0</v>
      </c>
      <c r="AJ101" s="3">
        <v>0</v>
      </c>
      <c r="AK101" s="3">
        <v>0</v>
      </c>
      <c r="AL101" s="4">
        <v>0</v>
      </c>
      <c r="AM101" s="3">
        <v>0</v>
      </c>
      <c r="AN101" s="3">
        <v>0</v>
      </c>
      <c r="AO101" s="4">
        <v>0</v>
      </c>
      <c r="AP101" s="1" t="s">
        <v>99</v>
      </c>
      <c r="AQ101" s="1">
        <v>4</v>
      </c>
    </row>
    <row r="102" spans="1:43" x14ac:dyDescent="0.2">
      <c r="A102" s="1" t="s">
        <v>221</v>
      </c>
      <c r="B102" s="1" t="s">
        <v>322</v>
      </c>
      <c r="C102" s="1" t="s">
        <v>514</v>
      </c>
      <c r="D102" s="1" t="s">
        <v>618</v>
      </c>
      <c r="E102" s="3">
        <v>85.022222222222226</v>
      </c>
      <c r="F102" s="3">
        <f t="shared" si="8"/>
        <v>275.43688888888892</v>
      </c>
      <c r="G102" s="3">
        <f>SUM(Table39[[#This Row],[RN Hours Contract (W/ Admin, DON)]], Table39[[#This Row],[LPN Contract Hours (w/ Admin)]], Table39[[#This Row],[CNA/NA/Med Aide Contract Hours]])</f>
        <v>2.5777777777777779</v>
      </c>
      <c r="H102" s="4">
        <f>Table39[[#This Row],[Total Contract Hours]]/Table39[[#This Row],[Total Hours Nurse Staffing]]</f>
        <v>9.358869061353841E-3</v>
      </c>
      <c r="I102" s="3">
        <f>SUM(Table39[[#This Row],[RN Hours]], Table39[[#This Row],[RN Admin Hours]], Table39[[#This Row],[RN DON Hours]])</f>
        <v>39.352888888888884</v>
      </c>
      <c r="J102" s="3">
        <f t="shared" si="5"/>
        <v>2.5777777777777779</v>
      </c>
      <c r="K102" s="4">
        <f>Table39[[#This Row],[RN Hours Contract (W/ Admin, DON)]]/Table39[[#This Row],[RN Hours (w/ Admin, DON)]]</f>
        <v>6.5504156125767987E-2</v>
      </c>
      <c r="L102" s="3">
        <v>12.597333333333333</v>
      </c>
      <c r="M102" s="3">
        <v>2.4888888888888889</v>
      </c>
      <c r="N102" s="4">
        <f>Table39[[#This Row],[RN Hours Contract]]/Table39[[#This Row],[RN Hours]]</f>
        <v>0.19757267852102739</v>
      </c>
      <c r="O102" s="3">
        <v>22.488888888888887</v>
      </c>
      <c r="P102" s="3">
        <v>8.8888888888888892E-2</v>
      </c>
      <c r="Q102" s="4">
        <f>Table39[[#This Row],[RN Admin Hours Contract]]/Table39[[#This Row],[RN Admin Hours]]</f>
        <v>3.9525691699604749E-3</v>
      </c>
      <c r="R102" s="3">
        <v>4.2666666666666666</v>
      </c>
      <c r="S102" s="3">
        <v>0</v>
      </c>
      <c r="T102" s="4">
        <f>Table39[[#This Row],[RN DON Hours Contract]]/Table39[[#This Row],[RN DON Hours]]</f>
        <v>0</v>
      </c>
      <c r="U102" s="3">
        <f>SUM(Table39[[#This Row],[LPN Hours]], Table39[[#This Row],[LPN Admin Hours]])</f>
        <v>64.579333333333338</v>
      </c>
      <c r="V102" s="3">
        <f>Table39[[#This Row],[LPN Hours Contract]]+Table39[[#This Row],[LPN Admin Hours Contract]]</f>
        <v>0</v>
      </c>
      <c r="W102" s="4">
        <f t="shared" si="6"/>
        <v>0</v>
      </c>
      <c r="X102" s="3">
        <v>50.92722222222222</v>
      </c>
      <c r="Y102" s="3">
        <v>0</v>
      </c>
      <c r="Z102" s="4">
        <f>Table39[[#This Row],[LPN Hours Contract]]/Table39[[#This Row],[LPN Hours]]</f>
        <v>0</v>
      </c>
      <c r="AA102" s="3">
        <v>13.652111111111115</v>
      </c>
      <c r="AB102" s="3">
        <v>0</v>
      </c>
      <c r="AC102" s="4">
        <f>Table39[[#This Row],[LPN Admin Hours Contract]]/Table39[[#This Row],[LPN Admin Hours]]</f>
        <v>0</v>
      </c>
      <c r="AD102" s="3">
        <f>SUM(Table39[[#This Row],[CNA Hours]], Table39[[#This Row],[NA in Training Hours]], Table39[[#This Row],[Med Aide/Tech Hours]])</f>
        <v>171.50466666666668</v>
      </c>
      <c r="AE102" s="3">
        <f>SUM(Table39[[#This Row],[CNA Hours Contract]], Table39[[#This Row],[NA in Training Hours Contract]], Table39[[#This Row],[Med Aide/Tech Hours Contract]])</f>
        <v>0</v>
      </c>
      <c r="AF102" s="4">
        <f>Table39[[#This Row],[CNA/NA/Med Aide Contract Hours]]/Table39[[#This Row],[Total CNA, NA in Training, Med Aide/Tech Hours]]</f>
        <v>0</v>
      </c>
      <c r="AG102" s="3">
        <v>165.17133333333334</v>
      </c>
      <c r="AH102" s="3">
        <v>0</v>
      </c>
      <c r="AI102" s="4">
        <f>Table39[[#This Row],[CNA Hours Contract]]/Table39[[#This Row],[CNA Hours]]</f>
        <v>0</v>
      </c>
      <c r="AJ102" s="3">
        <v>6.3333333333333321</v>
      </c>
      <c r="AK102" s="3">
        <v>0</v>
      </c>
      <c r="AL102" s="4">
        <v>0</v>
      </c>
      <c r="AM102" s="3">
        <v>0</v>
      </c>
      <c r="AN102" s="3">
        <v>0</v>
      </c>
      <c r="AO102" s="4">
        <v>0</v>
      </c>
      <c r="AP102" s="1" t="s">
        <v>100</v>
      </c>
      <c r="AQ102" s="1">
        <v>4</v>
      </c>
    </row>
    <row r="103" spans="1:43" x14ac:dyDescent="0.2">
      <c r="A103" s="1" t="s">
        <v>221</v>
      </c>
      <c r="B103" s="1" t="s">
        <v>323</v>
      </c>
      <c r="C103" s="1" t="s">
        <v>515</v>
      </c>
      <c r="D103" s="1" t="s">
        <v>593</v>
      </c>
      <c r="E103" s="3">
        <v>125.91111111111111</v>
      </c>
      <c r="F103" s="3">
        <f t="shared" si="8"/>
        <v>400.33466666666664</v>
      </c>
      <c r="G103" s="3">
        <f>SUM(Table39[[#This Row],[RN Hours Contract (W/ Admin, DON)]], Table39[[#This Row],[LPN Contract Hours (w/ Admin)]], Table39[[#This Row],[CNA/NA/Med Aide Contract Hours]])</f>
        <v>0</v>
      </c>
      <c r="H103" s="4">
        <f>Table39[[#This Row],[Total Contract Hours]]/Table39[[#This Row],[Total Hours Nurse Staffing]]</f>
        <v>0</v>
      </c>
      <c r="I103" s="3">
        <f>SUM(Table39[[#This Row],[RN Hours]], Table39[[#This Row],[RN Admin Hours]], Table39[[#This Row],[RN DON Hours]])</f>
        <v>73.856555555555545</v>
      </c>
      <c r="J103" s="3">
        <f t="shared" si="5"/>
        <v>0</v>
      </c>
      <c r="K103" s="4">
        <f>Table39[[#This Row],[RN Hours Contract (W/ Admin, DON)]]/Table39[[#This Row],[RN Hours (w/ Admin, DON)]]</f>
        <v>0</v>
      </c>
      <c r="L103" s="3">
        <v>57.387333333333331</v>
      </c>
      <c r="M103" s="3">
        <v>0</v>
      </c>
      <c r="N103" s="4">
        <f>Table39[[#This Row],[RN Hours Contract]]/Table39[[#This Row],[RN Hours]]</f>
        <v>0</v>
      </c>
      <c r="O103" s="3">
        <v>10.958111111111112</v>
      </c>
      <c r="P103" s="3">
        <v>0</v>
      </c>
      <c r="Q103" s="4">
        <f>Table39[[#This Row],[RN Admin Hours Contract]]/Table39[[#This Row],[RN Admin Hours]]</f>
        <v>0</v>
      </c>
      <c r="R103" s="3">
        <v>5.5111111111111111</v>
      </c>
      <c r="S103" s="3">
        <v>0</v>
      </c>
      <c r="T103" s="4">
        <f>Table39[[#This Row],[RN DON Hours Contract]]/Table39[[#This Row],[RN DON Hours]]</f>
        <v>0</v>
      </c>
      <c r="U103" s="3">
        <f>SUM(Table39[[#This Row],[LPN Hours]], Table39[[#This Row],[LPN Admin Hours]])</f>
        <v>107.18677777777776</v>
      </c>
      <c r="V103" s="3">
        <f>Table39[[#This Row],[LPN Hours Contract]]+Table39[[#This Row],[LPN Admin Hours Contract]]</f>
        <v>0</v>
      </c>
      <c r="W103" s="4">
        <f t="shared" si="6"/>
        <v>0</v>
      </c>
      <c r="X103" s="3">
        <v>103.63322222222222</v>
      </c>
      <c r="Y103" s="3">
        <v>0</v>
      </c>
      <c r="Z103" s="4">
        <f>Table39[[#This Row],[LPN Hours Contract]]/Table39[[#This Row],[LPN Hours]]</f>
        <v>0</v>
      </c>
      <c r="AA103" s="3">
        <v>3.5535555555555547</v>
      </c>
      <c r="AB103" s="3">
        <v>0</v>
      </c>
      <c r="AC103" s="4">
        <f>Table39[[#This Row],[LPN Admin Hours Contract]]/Table39[[#This Row],[LPN Admin Hours]]</f>
        <v>0</v>
      </c>
      <c r="AD103" s="3">
        <f>SUM(Table39[[#This Row],[CNA Hours]], Table39[[#This Row],[NA in Training Hours]], Table39[[#This Row],[Med Aide/Tech Hours]])</f>
        <v>219.29133333333331</v>
      </c>
      <c r="AE103" s="3">
        <f>SUM(Table39[[#This Row],[CNA Hours Contract]], Table39[[#This Row],[NA in Training Hours Contract]], Table39[[#This Row],[Med Aide/Tech Hours Contract]])</f>
        <v>0</v>
      </c>
      <c r="AF103" s="4">
        <f>Table39[[#This Row],[CNA/NA/Med Aide Contract Hours]]/Table39[[#This Row],[Total CNA, NA in Training, Med Aide/Tech Hours]]</f>
        <v>0</v>
      </c>
      <c r="AG103" s="3">
        <v>210.22977777777777</v>
      </c>
      <c r="AH103" s="3">
        <v>0</v>
      </c>
      <c r="AI103" s="4">
        <f>Table39[[#This Row],[CNA Hours Contract]]/Table39[[#This Row],[CNA Hours]]</f>
        <v>0</v>
      </c>
      <c r="AJ103" s="3">
        <v>9.0615555555555556</v>
      </c>
      <c r="AK103" s="3">
        <v>0</v>
      </c>
      <c r="AL103" s="4">
        <v>0</v>
      </c>
      <c r="AM103" s="3">
        <v>0</v>
      </c>
      <c r="AN103" s="3">
        <v>0</v>
      </c>
      <c r="AO103" s="4">
        <v>0</v>
      </c>
      <c r="AP103" s="1" t="s">
        <v>101</v>
      </c>
      <c r="AQ103" s="1">
        <v>4</v>
      </c>
    </row>
    <row r="104" spans="1:43" x14ac:dyDescent="0.2">
      <c r="A104" s="1" t="s">
        <v>221</v>
      </c>
      <c r="B104" s="1" t="s">
        <v>324</v>
      </c>
      <c r="C104" s="1" t="s">
        <v>444</v>
      </c>
      <c r="D104" s="1" t="s">
        <v>571</v>
      </c>
      <c r="E104" s="3">
        <v>112.67777777777778</v>
      </c>
      <c r="F104" s="3">
        <f t="shared" si="8"/>
        <v>466.44200000000001</v>
      </c>
      <c r="G104" s="3">
        <f>SUM(Table39[[#This Row],[RN Hours Contract (W/ Admin, DON)]], Table39[[#This Row],[LPN Contract Hours (w/ Admin)]], Table39[[#This Row],[CNA/NA/Med Aide Contract Hours]])</f>
        <v>0</v>
      </c>
      <c r="H104" s="4">
        <f>Table39[[#This Row],[Total Contract Hours]]/Table39[[#This Row],[Total Hours Nurse Staffing]]</f>
        <v>0</v>
      </c>
      <c r="I104" s="3">
        <f>SUM(Table39[[#This Row],[RN Hours]], Table39[[#This Row],[RN Admin Hours]], Table39[[#This Row],[RN DON Hours]])</f>
        <v>61.808333333333337</v>
      </c>
      <c r="J104" s="3">
        <f t="shared" si="5"/>
        <v>0</v>
      </c>
      <c r="K104" s="4">
        <f>Table39[[#This Row],[RN Hours Contract (W/ Admin, DON)]]/Table39[[#This Row],[RN Hours (w/ Admin, DON)]]</f>
        <v>0</v>
      </c>
      <c r="L104" s="3">
        <v>44.741666666666667</v>
      </c>
      <c r="M104" s="3">
        <v>0</v>
      </c>
      <c r="N104" s="4">
        <f>Table39[[#This Row],[RN Hours Contract]]/Table39[[#This Row],[RN Hours]]</f>
        <v>0</v>
      </c>
      <c r="O104" s="3">
        <v>11.377777777777778</v>
      </c>
      <c r="P104" s="3">
        <v>0</v>
      </c>
      <c r="Q104" s="4">
        <f>Table39[[#This Row],[RN Admin Hours Contract]]/Table39[[#This Row],[RN Admin Hours]]</f>
        <v>0</v>
      </c>
      <c r="R104" s="3">
        <v>5.6888888888888891</v>
      </c>
      <c r="S104" s="3">
        <v>0</v>
      </c>
      <c r="T104" s="4">
        <f>Table39[[#This Row],[RN DON Hours Contract]]/Table39[[#This Row],[RN DON Hours]]</f>
        <v>0</v>
      </c>
      <c r="U104" s="3">
        <f>SUM(Table39[[#This Row],[LPN Hours]], Table39[[#This Row],[LPN Admin Hours]])</f>
        <v>112.84444444444443</v>
      </c>
      <c r="V104" s="3">
        <f>Table39[[#This Row],[LPN Hours Contract]]+Table39[[#This Row],[LPN Admin Hours Contract]]</f>
        <v>0</v>
      </c>
      <c r="W104" s="4">
        <f t="shared" si="6"/>
        <v>0</v>
      </c>
      <c r="X104" s="3">
        <v>95.777777777777771</v>
      </c>
      <c r="Y104" s="3">
        <v>0</v>
      </c>
      <c r="Z104" s="4">
        <f>Table39[[#This Row],[LPN Hours Contract]]/Table39[[#This Row],[LPN Hours]]</f>
        <v>0</v>
      </c>
      <c r="AA104" s="3">
        <v>17.066666666666666</v>
      </c>
      <c r="AB104" s="3">
        <v>0</v>
      </c>
      <c r="AC104" s="4">
        <f>Table39[[#This Row],[LPN Admin Hours Contract]]/Table39[[#This Row],[LPN Admin Hours]]</f>
        <v>0</v>
      </c>
      <c r="AD104" s="3">
        <f>SUM(Table39[[#This Row],[CNA Hours]], Table39[[#This Row],[NA in Training Hours]], Table39[[#This Row],[Med Aide/Tech Hours]])</f>
        <v>291.78922222222224</v>
      </c>
      <c r="AE104" s="3">
        <f>SUM(Table39[[#This Row],[CNA Hours Contract]], Table39[[#This Row],[NA in Training Hours Contract]], Table39[[#This Row],[Med Aide/Tech Hours Contract]])</f>
        <v>0</v>
      </c>
      <c r="AF104" s="4">
        <f>Table39[[#This Row],[CNA/NA/Med Aide Contract Hours]]/Table39[[#This Row],[Total CNA, NA in Training, Med Aide/Tech Hours]]</f>
        <v>0</v>
      </c>
      <c r="AG104" s="3">
        <v>285.86422222222222</v>
      </c>
      <c r="AH104" s="3">
        <v>0</v>
      </c>
      <c r="AI104" s="4">
        <f>Table39[[#This Row],[CNA Hours Contract]]/Table39[[#This Row],[CNA Hours]]</f>
        <v>0</v>
      </c>
      <c r="AJ104" s="3">
        <v>5.9249999999999998</v>
      </c>
      <c r="AK104" s="3">
        <v>0</v>
      </c>
      <c r="AL104" s="4">
        <v>0</v>
      </c>
      <c r="AM104" s="3">
        <v>0</v>
      </c>
      <c r="AN104" s="3">
        <v>0</v>
      </c>
      <c r="AO104" s="4">
        <v>0</v>
      </c>
      <c r="AP104" s="1" t="s">
        <v>102</v>
      </c>
      <c r="AQ104" s="1">
        <v>4</v>
      </c>
    </row>
    <row r="105" spans="1:43" x14ac:dyDescent="0.2">
      <c r="A105" s="1" t="s">
        <v>221</v>
      </c>
      <c r="B105" s="1" t="s">
        <v>325</v>
      </c>
      <c r="C105" s="1" t="s">
        <v>454</v>
      </c>
      <c r="D105" s="1" t="s">
        <v>579</v>
      </c>
      <c r="E105" s="3">
        <v>156.98888888888888</v>
      </c>
      <c r="F105" s="3">
        <f t="shared" si="8"/>
        <v>663.39666666666665</v>
      </c>
      <c r="G105" s="3">
        <f>SUM(Table39[[#This Row],[RN Hours Contract (W/ Admin, DON)]], Table39[[#This Row],[LPN Contract Hours (w/ Admin)]], Table39[[#This Row],[CNA/NA/Med Aide Contract Hours]])</f>
        <v>3.6888888888888891</v>
      </c>
      <c r="H105" s="4">
        <f>Table39[[#This Row],[Total Contract Hours]]/Table39[[#This Row],[Total Hours Nurse Staffing]]</f>
        <v>5.5606081161430152E-3</v>
      </c>
      <c r="I105" s="3">
        <f>SUM(Table39[[#This Row],[RN Hours]], Table39[[#This Row],[RN Admin Hours]], Table39[[#This Row],[RN DON Hours]])</f>
        <v>76.402555555555551</v>
      </c>
      <c r="J105" s="3">
        <f t="shared" si="5"/>
        <v>2.8444444444444446</v>
      </c>
      <c r="K105" s="4">
        <f>Table39[[#This Row],[RN Hours Contract (W/ Admin, DON)]]/Table39[[#This Row],[RN Hours (w/ Admin, DON)]]</f>
        <v>3.7229702904062259E-2</v>
      </c>
      <c r="L105" s="3">
        <v>41.593666666666664</v>
      </c>
      <c r="M105" s="3">
        <v>2.8444444444444446</v>
      </c>
      <c r="N105" s="4">
        <f>Table39[[#This Row],[RN Hours Contract]]/Table39[[#This Row],[RN Hours]]</f>
        <v>6.8386479779239909E-2</v>
      </c>
      <c r="O105" s="3">
        <v>32.764444444444443</v>
      </c>
      <c r="P105" s="3">
        <v>0</v>
      </c>
      <c r="Q105" s="4">
        <f>Table39[[#This Row],[RN Admin Hours Contract]]/Table39[[#This Row],[RN Admin Hours]]</f>
        <v>0</v>
      </c>
      <c r="R105" s="3">
        <v>2.0444444444444443</v>
      </c>
      <c r="S105" s="3">
        <v>0</v>
      </c>
      <c r="T105" s="4">
        <f>Table39[[#This Row],[RN DON Hours Contract]]/Table39[[#This Row],[RN DON Hours]]</f>
        <v>0</v>
      </c>
      <c r="U105" s="3">
        <f>SUM(Table39[[#This Row],[LPN Hours]], Table39[[#This Row],[LPN Admin Hours]])</f>
        <v>152.3798888888889</v>
      </c>
      <c r="V105" s="3">
        <f>Table39[[#This Row],[LPN Hours Contract]]+Table39[[#This Row],[LPN Admin Hours Contract]]</f>
        <v>0</v>
      </c>
      <c r="W105" s="4">
        <f t="shared" si="6"/>
        <v>0</v>
      </c>
      <c r="X105" s="3">
        <v>118.902</v>
      </c>
      <c r="Y105" s="3">
        <v>0</v>
      </c>
      <c r="Z105" s="4">
        <f>Table39[[#This Row],[LPN Hours Contract]]/Table39[[#This Row],[LPN Hours]]</f>
        <v>0</v>
      </c>
      <c r="AA105" s="3">
        <v>33.477888888888899</v>
      </c>
      <c r="AB105" s="3">
        <v>0</v>
      </c>
      <c r="AC105" s="4">
        <f>Table39[[#This Row],[LPN Admin Hours Contract]]/Table39[[#This Row],[LPN Admin Hours]]</f>
        <v>0</v>
      </c>
      <c r="AD105" s="3">
        <f>SUM(Table39[[#This Row],[CNA Hours]], Table39[[#This Row],[NA in Training Hours]], Table39[[#This Row],[Med Aide/Tech Hours]])</f>
        <v>434.61422222222222</v>
      </c>
      <c r="AE105" s="3">
        <f>SUM(Table39[[#This Row],[CNA Hours Contract]], Table39[[#This Row],[NA in Training Hours Contract]], Table39[[#This Row],[Med Aide/Tech Hours Contract]])</f>
        <v>0.84444444444444444</v>
      </c>
      <c r="AF105" s="4">
        <f>Table39[[#This Row],[CNA/NA/Med Aide Contract Hours]]/Table39[[#This Row],[Total CNA, NA in Training, Med Aide/Tech Hours]]</f>
        <v>1.9429747147406333E-3</v>
      </c>
      <c r="AG105" s="3">
        <v>429.9012222222222</v>
      </c>
      <c r="AH105" s="3">
        <v>0.84444444444444444</v>
      </c>
      <c r="AI105" s="4">
        <f>Table39[[#This Row],[CNA Hours Contract]]/Table39[[#This Row],[CNA Hours]]</f>
        <v>1.9642755144528034E-3</v>
      </c>
      <c r="AJ105" s="3">
        <v>4.7130000000000001</v>
      </c>
      <c r="AK105" s="3">
        <v>0</v>
      </c>
      <c r="AL105" s="4">
        <v>0</v>
      </c>
      <c r="AM105" s="3">
        <v>0</v>
      </c>
      <c r="AN105" s="3">
        <v>0</v>
      </c>
      <c r="AO105" s="4">
        <v>0</v>
      </c>
      <c r="AP105" s="1" t="s">
        <v>103</v>
      </c>
      <c r="AQ105" s="1">
        <v>4</v>
      </c>
    </row>
    <row r="106" spans="1:43" x14ac:dyDescent="0.2">
      <c r="A106" s="1" t="s">
        <v>221</v>
      </c>
      <c r="B106" s="1" t="s">
        <v>326</v>
      </c>
      <c r="C106" s="1" t="s">
        <v>516</v>
      </c>
      <c r="D106" s="1" t="s">
        <v>619</v>
      </c>
      <c r="E106" s="3">
        <v>54.766666666666666</v>
      </c>
      <c r="F106" s="3">
        <f t="shared" si="8"/>
        <v>211.93299999999999</v>
      </c>
      <c r="G106" s="3">
        <f>SUM(Table39[[#This Row],[RN Hours Contract (W/ Admin, DON)]], Table39[[#This Row],[LPN Contract Hours (w/ Admin)]], Table39[[#This Row],[CNA/NA/Med Aide Contract Hours]])</f>
        <v>0.17777777777777778</v>
      </c>
      <c r="H106" s="4">
        <f>Table39[[#This Row],[Total Contract Hours]]/Table39[[#This Row],[Total Hours Nurse Staffing]]</f>
        <v>8.3883952842538816E-4</v>
      </c>
      <c r="I106" s="3">
        <f>SUM(Table39[[#This Row],[RN Hours]], Table39[[#This Row],[RN Admin Hours]], Table39[[#This Row],[RN DON Hours]])</f>
        <v>36.012222222222221</v>
      </c>
      <c r="J106" s="3">
        <f t="shared" si="5"/>
        <v>0.17777777777777778</v>
      </c>
      <c r="K106" s="4">
        <f>Table39[[#This Row],[RN Hours Contract (W/ Admin, DON)]]/Table39[[#This Row],[RN Hours (w/ Admin, DON)]]</f>
        <v>4.9365956002591716E-3</v>
      </c>
      <c r="L106" s="3">
        <v>16.828888888888887</v>
      </c>
      <c r="M106" s="3">
        <v>0.17777777777777778</v>
      </c>
      <c r="N106" s="4">
        <f>Table39[[#This Row],[RN Hours Contract]]/Table39[[#This Row],[RN Hours]]</f>
        <v>1.056384523966724E-2</v>
      </c>
      <c r="O106" s="3">
        <v>13.705555555555556</v>
      </c>
      <c r="P106" s="3">
        <v>0</v>
      </c>
      <c r="Q106" s="4">
        <f>Table39[[#This Row],[RN Admin Hours Contract]]/Table39[[#This Row],[RN Admin Hours]]</f>
        <v>0</v>
      </c>
      <c r="R106" s="3">
        <v>5.4777777777777779</v>
      </c>
      <c r="S106" s="3">
        <v>0</v>
      </c>
      <c r="T106" s="4">
        <f>Table39[[#This Row],[RN DON Hours Contract]]/Table39[[#This Row],[RN DON Hours]]</f>
        <v>0</v>
      </c>
      <c r="U106" s="3">
        <f>SUM(Table39[[#This Row],[LPN Hours]], Table39[[#This Row],[LPN Admin Hours]])</f>
        <v>49.661666666666662</v>
      </c>
      <c r="V106" s="3">
        <f>Table39[[#This Row],[LPN Hours Contract]]+Table39[[#This Row],[LPN Admin Hours Contract]]</f>
        <v>0</v>
      </c>
      <c r="W106" s="4">
        <f t="shared" si="6"/>
        <v>0</v>
      </c>
      <c r="X106" s="3">
        <v>44.832555555555551</v>
      </c>
      <c r="Y106" s="3">
        <v>0</v>
      </c>
      <c r="Z106" s="4">
        <f>Table39[[#This Row],[LPN Hours Contract]]/Table39[[#This Row],[LPN Hours]]</f>
        <v>0</v>
      </c>
      <c r="AA106" s="3">
        <v>4.8291111111111125</v>
      </c>
      <c r="AB106" s="3">
        <v>0</v>
      </c>
      <c r="AC106" s="4">
        <f>Table39[[#This Row],[LPN Admin Hours Contract]]/Table39[[#This Row],[LPN Admin Hours]]</f>
        <v>0</v>
      </c>
      <c r="AD106" s="3">
        <f>SUM(Table39[[#This Row],[CNA Hours]], Table39[[#This Row],[NA in Training Hours]], Table39[[#This Row],[Med Aide/Tech Hours]])</f>
        <v>126.25911111111111</v>
      </c>
      <c r="AE106" s="3">
        <f>SUM(Table39[[#This Row],[CNA Hours Contract]], Table39[[#This Row],[NA in Training Hours Contract]], Table39[[#This Row],[Med Aide/Tech Hours Contract]])</f>
        <v>0</v>
      </c>
      <c r="AF106" s="4">
        <f>Table39[[#This Row],[CNA/NA/Med Aide Contract Hours]]/Table39[[#This Row],[Total CNA, NA in Training, Med Aide/Tech Hours]]</f>
        <v>0</v>
      </c>
      <c r="AG106" s="3">
        <v>117.88422222222222</v>
      </c>
      <c r="AH106" s="3">
        <v>0</v>
      </c>
      <c r="AI106" s="4">
        <f>Table39[[#This Row],[CNA Hours Contract]]/Table39[[#This Row],[CNA Hours]]</f>
        <v>0</v>
      </c>
      <c r="AJ106" s="3">
        <v>8.3748888888888864</v>
      </c>
      <c r="AK106" s="3">
        <v>0</v>
      </c>
      <c r="AL106" s="4">
        <v>0</v>
      </c>
      <c r="AM106" s="3">
        <v>0</v>
      </c>
      <c r="AN106" s="3">
        <v>0</v>
      </c>
      <c r="AO106" s="4">
        <v>0</v>
      </c>
      <c r="AP106" s="1" t="s">
        <v>104</v>
      </c>
      <c r="AQ106" s="1">
        <v>4</v>
      </c>
    </row>
    <row r="107" spans="1:43" x14ac:dyDescent="0.2">
      <c r="A107" s="1" t="s">
        <v>221</v>
      </c>
      <c r="B107" s="1" t="s">
        <v>327</v>
      </c>
      <c r="C107" s="1" t="s">
        <v>517</v>
      </c>
      <c r="D107" s="1" t="s">
        <v>620</v>
      </c>
      <c r="E107" s="3">
        <v>64.7</v>
      </c>
      <c r="F107" s="3">
        <f t="shared" si="8"/>
        <v>276.63333333333333</v>
      </c>
      <c r="G107" s="3">
        <f>SUM(Table39[[#This Row],[RN Hours Contract (W/ Admin, DON)]], Table39[[#This Row],[LPN Contract Hours (w/ Admin)]], Table39[[#This Row],[CNA/NA/Med Aide Contract Hours]])</f>
        <v>1.5111111111111111</v>
      </c>
      <c r="H107" s="4">
        <f>Table39[[#This Row],[Total Contract Hours]]/Table39[[#This Row],[Total Hours Nurse Staffing]]</f>
        <v>5.4625055227537451E-3</v>
      </c>
      <c r="I107" s="3">
        <f>SUM(Table39[[#This Row],[RN Hours]], Table39[[#This Row],[RN Admin Hours]], Table39[[#This Row],[RN DON Hours]])</f>
        <v>48.246333333333332</v>
      </c>
      <c r="J107" s="3">
        <f t="shared" si="5"/>
        <v>0</v>
      </c>
      <c r="K107" s="4">
        <f>Table39[[#This Row],[RN Hours Contract (W/ Admin, DON)]]/Table39[[#This Row],[RN Hours (w/ Admin, DON)]]</f>
        <v>0</v>
      </c>
      <c r="L107" s="3">
        <v>25.640777777777778</v>
      </c>
      <c r="M107" s="3">
        <v>0</v>
      </c>
      <c r="N107" s="4">
        <f>Table39[[#This Row],[RN Hours Contract]]/Table39[[#This Row],[RN Hours]]</f>
        <v>0</v>
      </c>
      <c r="O107" s="3">
        <v>17.005555555555556</v>
      </c>
      <c r="P107" s="3">
        <v>0</v>
      </c>
      <c r="Q107" s="4">
        <f>Table39[[#This Row],[RN Admin Hours Contract]]/Table39[[#This Row],[RN Admin Hours]]</f>
        <v>0</v>
      </c>
      <c r="R107" s="3">
        <v>5.6</v>
      </c>
      <c r="S107" s="3">
        <v>0</v>
      </c>
      <c r="T107" s="4">
        <f>Table39[[#This Row],[RN DON Hours Contract]]/Table39[[#This Row],[RN DON Hours]]</f>
        <v>0</v>
      </c>
      <c r="U107" s="3">
        <f>SUM(Table39[[#This Row],[LPN Hours]], Table39[[#This Row],[LPN Admin Hours]])</f>
        <v>85.328666666666663</v>
      </c>
      <c r="V107" s="3">
        <f>Table39[[#This Row],[LPN Hours Contract]]+Table39[[#This Row],[LPN Admin Hours Contract]]</f>
        <v>0.26666666666666666</v>
      </c>
      <c r="W107" s="4">
        <f t="shared" si="6"/>
        <v>3.1251709077840194E-3</v>
      </c>
      <c r="X107" s="3">
        <v>77.873111111111115</v>
      </c>
      <c r="Y107" s="3">
        <v>0.26666666666666666</v>
      </c>
      <c r="Z107" s="4">
        <f>Table39[[#This Row],[LPN Hours Contract]]/Table39[[#This Row],[LPN Hours]]</f>
        <v>3.4243741242876587E-3</v>
      </c>
      <c r="AA107" s="3">
        <v>7.4555555555555539</v>
      </c>
      <c r="AB107" s="3">
        <v>0</v>
      </c>
      <c r="AC107" s="4">
        <f>Table39[[#This Row],[LPN Admin Hours Contract]]/Table39[[#This Row],[LPN Admin Hours]]</f>
        <v>0</v>
      </c>
      <c r="AD107" s="3">
        <f>SUM(Table39[[#This Row],[CNA Hours]], Table39[[#This Row],[NA in Training Hours]], Table39[[#This Row],[Med Aide/Tech Hours]])</f>
        <v>143.05833333333334</v>
      </c>
      <c r="AE107" s="3">
        <f>SUM(Table39[[#This Row],[CNA Hours Contract]], Table39[[#This Row],[NA in Training Hours Contract]], Table39[[#This Row],[Med Aide/Tech Hours Contract]])</f>
        <v>1.2444444444444445</v>
      </c>
      <c r="AF107" s="4">
        <f>Table39[[#This Row],[CNA/NA/Med Aide Contract Hours]]/Table39[[#This Row],[Total CNA, NA in Training, Med Aide/Tech Hours]]</f>
        <v>8.6988602163064789E-3</v>
      </c>
      <c r="AG107" s="3">
        <v>143.05833333333334</v>
      </c>
      <c r="AH107" s="3">
        <v>1.2444444444444445</v>
      </c>
      <c r="AI107" s="4">
        <f>Table39[[#This Row],[CNA Hours Contract]]/Table39[[#This Row],[CNA Hours]]</f>
        <v>8.6988602163064789E-3</v>
      </c>
      <c r="AJ107" s="3">
        <v>0</v>
      </c>
      <c r="AK107" s="3">
        <v>0</v>
      </c>
      <c r="AL107" s="4">
        <v>0</v>
      </c>
      <c r="AM107" s="3">
        <v>0</v>
      </c>
      <c r="AN107" s="3">
        <v>0</v>
      </c>
      <c r="AO107" s="4">
        <v>0</v>
      </c>
      <c r="AP107" s="1" t="s">
        <v>105</v>
      </c>
      <c r="AQ107" s="1">
        <v>4</v>
      </c>
    </row>
    <row r="108" spans="1:43" x14ac:dyDescent="0.2">
      <c r="A108" s="1" t="s">
        <v>221</v>
      </c>
      <c r="B108" s="1" t="s">
        <v>328</v>
      </c>
      <c r="C108" s="1" t="s">
        <v>518</v>
      </c>
      <c r="D108" s="1" t="s">
        <v>621</v>
      </c>
      <c r="E108" s="3">
        <v>61.055555555555557</v>
      </c>
      <c r="F108" s="3">
        <f t="shared" si="8"/>
        <v>151.65077777777776</v>
      </c>
      <c r="G108" s="3">
        <f>SUM(Table39[[#This Row],[RN Hours Contract (W/ Admin, DON)]], Table39[[#This Row],[LPN Contract Hours (w/ Admin)]], Table39[[#This Row],[CNA/NA/Med Aide Contract Hours]])</f>
        <v>4.2888888888888888</v>
      </c>
      <c r="H108" s="4">
        <f>Table39[[#This Row],[Total Contract Hours]]/Table39[[#This Row],[Total Hours Nurse Staffing]]</f>
        <v>2.8281351086597354E-2</v>
      </c>
      <c r="I108" s="3">
        <f>SUM(Table39[[#This Row],[RN Hours]], Table39[[#This Row],[RN Admin Hours]], Table39[[#This Row],[RN DON Hours]])</f>
        <v>33.23233333333333</v>
      </c>
      <c r="J108" s="3">
        <f t="shared" si="5"/>
        <v>0.8666666666666667</v>
      </c>
      <c r="K108" s="4">
        <f>Table39[[#This Row],[RN Hours Contract (W/ Admin, DON)]]/Table39[[#This Row],[RN Hours (w/ Admin, DON)]]</f>
        <v>2.607901942886948E-2</v>
      </c>
      <c r="L108" s="3">
        <v>14.254333333333335</v>
      </c>
      <c r="M108" s="3">
        <v>0</v>
      </c>
      <c r="N108" s="4">
        <f>Table39[[#This Row],[RN Hours Contract]]/Table39[[#This Row],[RN Hours]]</f>
        <v>0</v>
      </c>
      <c r="O108" s="3">
        <v>13.377999999999995</v>
      </c>
      <c r="P108" s="3">
        <v>0.8666666666666667</v>
      </c>
      <c r="Q108" s="4">
        <f>Table39[[#This Row],[RN Admin Hours Contract]]/Table39[[#This Row],[RN Admin Hours]]</f>
        <v>6.4782977026959718E-2</v>
      </c>
      <c r="R108" s="3">
        <v>5.6</v>
      </c>
      <c r="S108" s="3">
        <v>0</v>
      </c>
      <c r="T108" s="4">
        <f>Table39[[#This Row],[RN DON Hours Contract]]/Table39[[#This Row],[RN DON Hours]]</f>
        <v>0</v>
      </c>
      <c r="U108" s="3">
        <f>SUM(Table39[[#This Row],[LPN Hours]], Table39[[#This Row],[LPN Admin Hours]])</f>
        <v>37.465333333333326</v>
      </c>
      <c r="V108" s="3">
        <f>Table39[[#This Row],[LPN Hours Contract]]+Table39[[#This Row],[LPN Admin Hours Contract]]</f>
        <v>3.4222222222222221</v>
      </c>
      <c r="W108" s="4">
        <f t="shared" si="6"/>
        <v>9.1343701436587321E-2</v>
      </c>
      <c r="X108" s="3">
        <v>33.626999999999995</v>
      </c>
      <c r="Y108" s="3">
        <v>3.4222222222222221</v>
      </c>
      <c r="Z108" s="4">
        <f>Table39[[#This Row],[LPN Hours Contract]]/Table39[[#This Row],[LPN Hours]]</f>
        <v>0.10177007232944427</v>
      </c>
      <c r="AA108" s="3">
        <v>3.8383333333333334</v>
      </c>
      <c r="AB108" s="3">
        <v>0</v>
      </c>
      <c r="AC108" s="4">
        <f>Table39[[#This Row],[LPN Admin Hours Contract]]/Table39[[#This Row],[LPN Admin Hours]]</f>
        <v>0</v>
      </c>
      <c r="AD108" s="3">
        <f>SUM(Table39[[#This Row],[CNA Hours]], Table39[[#This Row],[NA in Training Hours]], Table39[[#This Row],[Med Aide/Tech Hours]])</f>
        <v>80.953111111111113</v>
      </c>
      <c r="AE108" s="3">
        <f>SUM(Table39[[#This Row],[CNA Hours Contract]], Table39[[#This Row],[NA in Training Hours Contract]], Table39[[#This Row],[Med Aide/Tech Hours Contract]])</f>
        <v>0</v>
      </c>
      <c r="AF108" s="4">
        <f>Table39[[#This Row],[CNA/NA/Med Aide Contract Hours]]/Table39[[#This Row],[Total CNA, NA in Training, Med Aide/Tech Hours]]</f>
        <v>0</v>
      </c>
      <c r="AG108" s="3">
        <v>80.953111111111113</v>
      </c>
      <c r="AH108" s="3">
        <v>0</v>
      </c>
      <c r="AI108" s="4">
        <f>Table39[[#This Row],[CNA Hours Contract]]/Table39[[#This Row],[CNA Hours]]</f>
        <v>0</v>
      </c>
      <c r="AJ108" s="3">
        <v>0</v>
      </c>
      <c r="AK108" s="3">
        <v>0</v>
      </c>
      <c r="AL108" s="4">
        <v>0</v>
      </c>
      <c r="AM108" s="3">
        <v>0</v>
      </c>
      <c r="AN108" s="3">
        <v>0</v>
      </c>
      <c r="AO108" s="4">
        <v>0</v>
      </c>
      <c r="AP108" s="1" t="s">
        <v>106</v>
      </c>
      <c r="AQ108" s="1">
        <v>4</v>
      </c>
    </row>
    <row r="109" spans="1:43" x14ac:dyDescent="0.2">
      <c r="A109" s="1" t="s">
        <v>221</v>
      </c>
      <c r="B109" s="1" t="s">
        <v>329</v>
      </c>
      <c r="C109" s="1" t="s">
        <v>519</v>
      </c>
      <c r="D109" s="1" t="s">
        <v>614</v>
      </c>
      <c r="E109" s="3">
        <v>62.133333333333333</v>
      </c>
      <c r="F109" s="3">
        <f t="shared" si="8"/>
        <v>236.39444444444445</v>
      </c>
      <c r="G109" s="3">
        <f>SUM(Table39[[#This Row],[RN Hours Contract (W/ Admin, DON)]], Table39[[#This Row],[LPN Contract Hours (w/ Admin)]], Table39[[#This Row],[CNA/NA/Med Aide Contract Hours]])</f>
        <v>0</v>
      </c>
      <c r="H109" s="4">
        <f>Table39[[#This Row],[Total Contract Hours]]/Table39[[#This Row],[Total Hours Nurse Staffing]]</f>
        <v>0</v>
      </c>
      <c r="I109" s="3">
        <f>SUM(Table39[[#This Row],[RN Hours]], Table39[[#This Row],[RN Admin Hours]], Table39[[#This Row],[RN DON Hours]])</f>
        <v>47.041666666666671</v>
      </c>
      <c r="J109" s="3">
        <f t="shared" si="5"/>
        <v>0</v>
      </c>
      <c r="K109" s="4">
        <f>Table39[[#This Row],[RN Hours Contract (W/ Admin, DON)]]/Table39[[#This Row],[RN Hours (w/ Admin, DON)]]</f>
        <v>0</v>
      </c>
      <c r="L109" s="3">
        <v>36.225000000000001</v>
      </c>
      <c r="M109" s="3">
        <v>0</v>
      </c>
      <c r="N109" s="4">
        <f>Table39[[#This Row],[RN Hours Contract]]/Table39[[#This Row],[RN Hours]]</f>
        <v>0</v>
      </c>
      <c r="O109" s="3">
        <v>5.6611111111111114</v>
      </c>
      <c r="P109" s="3">
        <v>0</v>
      </c>
      <c r="Q109" s="4">
        <f>Table39[[#This Row],[RN Admin Hours Contract]]/Table39[[#This Row],[RN Admin Hours]]</f>
        <v>0</v>
      </c>
      <c r="R109" s="3">
        <v>5.1555555555555559</v>
      </c>
      <c r="S109" s="3">
        <v>0</v>
      </c>
      <c r="T109" s="4">
        <f>Table39[[#This Row],[RN DON Hours Contract]]/Table39[[#This Row],[RN DON Hours]]</f>
        <v>0</v>
      </c>
      <c r="U109" s="3">
        <f>SUM(Table39[[#This Row],[LPN Hours]], Table39[[#This Row],[LPN Admin Hours]])</f>
        <v>52.330555555555556</v>
      </c>
      <c r="V109" s="3">
        <f>Table39[[#This Row],[LPN Hours Contract]]+Table39[[#This Row],[LPN Admin Hours Contract]]</f>
        <v>0</v>
      </c>
      <c r="W109" s="4">
        <f t="shared" si="6"/>
        <v>0</v>
      </c>
      <c r="X109" s="3">
        <v>47.580555555555556</v>
      </c>
      <c r="Y109" s="3">
        <v>0</v>
      </c>
      <c r="Z109" s="4">
        <f>Table39[[#This Row],[LPN Hours Contract]]/Table39[[#This Row],[LPN Hours]]</f>
        <v>0</v>
      </c>
      <c r="AA109" s="3">
        <v>4.75</v>
      </c>
      <c r="AB109" s="3">
        <v>0</v>
      </c>
      <c r="AC109" s="4">
        <f>Table39[[#This Row],[LPN Admin Hours Contract]]/Table39[[#This Row],[LPN Admin Hours]]</f>
        <v>0</v>
      </c>
      <c r="AD109" s="3">
        <f>SUM(Table39[[#This Row],[CNA Hours]], Table39[[#This Row],[NA in Training Hours]], Table39[[#This Row],[Med Aide/Tech Hours]])</f>
        <v>137.02222222222221</v>
      </c>
      <c r="AE109" s="3">
        <f>SUM(Table39[[#This Row],[CNA Hours Contract]], Table39[[#This Row],[NA in Training Hours Contract]], Table39[[#This Row],[Med Aide/Tech Hours Contract]])</f>
        <v>0</v>
      </c>
      <c r="AF109" s="4">
        <f>Table39[[#This Row],[CNA/NA/Med Aide Contract Hours]]/Table39[[#This Row],[Total CNA, NA in Training, Med Aide/Tech Hours]]</f>
        <v>0</v>
      </c>
      <c r="AG109" s="3">
        <v>122.24444444444444</v>
      </c>
      <c r="AH109" s="3">
        <v>0</v>
      </c>
      <c r="AI109" s="4">
        <f>Table39[[#This Row],[CNA Hours Contract]]/Table39[[#This Row],[CNA Hours]]</f>
        <v>0</v>
      </c>
      <c r="AJ109" s="3">
        <v>14.777777777777779</v>
      </c>
      <c r="AK109" s="3">
        <v>0</v>
      </c>
      <c r="AL109" s="4">
        <v>0</v>
      </c>
      <c r="AM109" s="3">
        <v>0</v>
      </c>
      <c r="AN109" s="3">
        <v>0</v>
      </c>
      <c r="AO109" s="4">
        <v>0</v>
      </c>
      <c r="AP109" s="1" t="s">
        <v>107</v>
      </c>
      <c r="AQ109" s="1">
        <v>4</v>
      </c>
    </row>
    <row r="110" spans="1:43" x14ac:dyDescent="0.2">
      <c r="A110" s="1" t="s">
        <v>221</v>
      </c>
      <c r="B110" s="1" t="s">
        <v>330</v>
      </c>
      <c r="C110" s="1" t="s">
        <v>520</v>
      </c>
      <c r="D110" s="1" t="s">
        <v>622</v>
      </c>
      <c r="E110" s="3">
        <v>110.38888888888889</v>
      </c>
      <c r="F110" s="3">
        <f t="shared" si="8"/>
        <v>505.18133333333333</v>
      </c>
      <c r="G110" s="3">
        <f>SUM(Table39[[#This Row],[RN Hours Contract (W/ Admin, DON)]], Table39[[#This Row],[LPN Contract Hours (w/ Admin)]], Table39[[#This Row],[CNA/NA/Med Aide Contract Hours]])</f>
        <v>15.656111111111107</v>
      </c>
      <c r="H110" s="4">
        <f>Table39[[#This Row],[Total Contract Hours]]/Table39[[#This Row],[Total Hours Nurse Staffing]]</f>
        <v>3.0991072072690282E-2</v>
      </c>
      <c r="I110" s="3">
        <f>SUM(Table39[[#This Row],[RN Hours]], Table39[[#This Row],[RN Admin Hours]], Table39[[#This Row],[RN DON Hours]])</f>
        <v>45.689888888888888</v>
      </c>
      <c r="J110" s="3">
        <f t="shared" si="5"/>
        <v>0</v>
      </c>
      <c r="K110" s="4">
        <f>Table39[[#This Row],[RN Hours Contract (W/ Admin, DON)]]/Table39[[#This Row],[RN Hours (w/ Admin, DON)]]</f>
        <v>0</v>
      </c>
      <c r="L110" s="3">
        <v>25.607555555555553</v>
      </c>
      <c r="M110" s="3">
        <v>0</v>
      </c>
      <c r="N110" s="4">
        <f>Table39[[#This Row],[RN Hours Contract]]/Table39[[#This Row],[RN Hours]]</f>
        <v>0</v>
      </c>
      <c r="O110" s="3">
        <v>14.810111111111114</v>
      </c>
      <c r="P110" s="3">
        <v>0</v>
      </c>
      <c r="Q110" s="4">
        <f>Table39[[#This Row],[RN Admin Hours Contract]]/Table39[[#This Row],[RN Admin Hours]]</f>
        <v>0</v>
      </c>
      <c r="R110" s="3">
        <v>5.2722222222222221</v>
      </c>
      <c r="S110" s="3">
        <v>0</v>
      </c>
      <c r="T110" s="4">
        <f>Table39[[#This Row],[RN DON Hours Contract]]/Table39[[#This Row],[RN DON Hours]]</f>
        <v>0</v>
      </c>
      <c r="U110" s="3">
        <f>SUM(Table39[[#This Row],[LPN Hours]], Table39[[#This Row],[LPN Admin Hours]])</f>
        <v>165.56411111111112</v>
      </c>
      <c r="V110" s="3">
        <f>Table39[[#This Row],[LPN Hours Contract]]+Table39[[#This Row],[LPN Admin Hours Contract]]</f>
        <v>14.736666666666663</v>
      </c>
      <c r="W110" s="4">
        <f t="shared" si="6"/>
        <v>8.9008823033977419E-2</v>
      </c>
      <c r="X110" s="3">
        <v>160.00211111111111</v>
      </c>
      <c r="Y110" s="3">
        <v>14.736666666666663</v>
      </c>
      <c r="Z110" s="4">
        <f>Table39[[#This Row],[LPN Hours Contract]]/Table39[[#This Row],[LPN Hours]]</f>
        <v>9.2102951419390969E-2</v>
      </c>
      <c r="AA110" s="3">
        <v>5.5619999999999985</v>
      </c>
      <c r="AB110" s="3">
        <v>0</v>
      </c>
      <c r="AC110" s="4">
        <f>Table39[[#This Row],[LPN Admin Hours Contract]]/Table39[[#This Row],[LPN Admin Hours]]</f>
        <v>0</v>
      </c>
      <c r="AD110" s="3">
        <f>SUM(Table39[[#This Row],[CNA Hours]], Table39[[#This Row],[NA in Training Hours]], Table39[[#This Row],[Med Aide/Tech Hours]])</f>
        <v>293.92733333333331</v>
      </c>
      <c r="AE110" s="3">
        <f>SUM(Table39[[#This Row],[CNA Hours Contract]], Table39[[#This Row],[NA in Training Hours Contract]], Table39[[#This Row],[Med Aide/Tech Hours Contract]])</f>
        <v>0.9194444444444444</v>
      </c>
      <c r="AF110" s="4">
        <f>Table39[[#This Row],[CNA/NA/Med Aide Contract Hours]]/Table39[[#This Row],[Total CNA, NA in Training, Med Aide/Tech Hours]]</f>
        <v>3.128135223142833E-3</v>
      </c>
      <c r="AG110" s="3">
        <v>288.16688888888888</v>
      </c>
      <c r="AH110" s="3">
        <v>0.9194444444444444</v>
      </c>
      <c r="AI110" s="4">
        <f>Table39[[#This Row],[CNA Hours Contract]]/Table39[[#This Row],[CNA Hours]]</f>
        <v>3.1906665196325275E-3</v>
      </c>
      <c r="AJ110" s="3">
        <v>5.7604444444444454</v>
      </c>
      <c r="AK110" s="3">
        <v>0</v>
      </c>
      <c r="AL110" s="4">
        <v>0</v>
      </c>
      <c r="AM110" s="3">
        <v>0</v>
      </c>
      <c r="AN110" s="3">
        <v>0</v>
      </c>
      <c r="AO110" s="4">
        <v>0</v>
      </c>
      <c r="AP110" s="1" t="s">
        <v>108</v>
      </c>
      <c r="AQ110" s="1">
        <v>4</v>
      </c>
    </row>
    <row r="111" spans="1:43" x14ac:dyDescent="0.2">
      <c r="A111" s="1" t="s">
        <v>221</v>
      </c>
      <c r="B111" s="1" t="s">
        <v>331</v>
      </c>
      <c r="C111" s="1" t="s">
        <v>521</v>
      </c>
      <c r="D111" s="1" t="s">
        <v>618</v>
      </c>
      <c r="E111" s="3">
        <v>73.555555555555557</v>
      </c>
      <c r="F111" s="3">
        <f t="shared" si="8"/>
        <v>360.63144444444447</v>
      </c>
      <c r="G111" s="3">
        <f>SUM(Table39[[#This Row],[RN Hours Contract (W/ Admin, DON)]], Table39[[#This Row],[LPN Contract Hours (w/ Admin)]], Table39[[#This Row],[CNA/NA/Med Aide Contract Hours]])</f>
        <v>0</v>
      </c>
      <c r="H111" s="4">
        <f>Table39[[#This Row],[Total Contract Hours]]/Table39[[#This Row],[Total Hours Nurse Staffing]]</f>
        <v>0</v>
      </c>
      <c r="I111" s="3">
        <f>SUM(Table39[[#This Row],[RN Hours]], Table39[[#This Row],[RN Admin Hours]], Table39[[#This Row],[RN DON Hours]])</f>
        <v>53.430555555555557</v>
      </c>
      <c r="J111" s="3">
        <f t="shared" si="5"/>
        <v>0</v>
      </c>
      <c r="K111" s="4">
        <f>Table39[[#This Row],[RN Hours Contract (W/ Admin, DON)]]/Table39[[#This Row],[RN Hours (w/ Admin, DON)]]</f>
        <v>0</v>
      </c>
      <c r="L111" s="3">
        <v>32.719444444444441</v>
      </c>
      <c r="M111" s="3">
        <v>0</v>
      </c>
      <c r="N111" s="4">
        <f>Table39[[#This Row],[RN Hours Contract]]/Table39[[#This Row],[RN Hours]]</f>
        <v>0</v>
      </c>
      <c r="O111" s="3">
        <v>15.466666666666667</v>
      </c>
      <c r="P111" s="3">
        <v>0</v>
      </c>
      <c r="Q111" s="4">
        <f>Table39[[#This Row],[RN Admin Hours Contract]]/Table39[[#This Row],[RN Admin Hours]]</f>
        <v>0</v>
      </c>
      <c r="R111" s="3">
        <v>5.2444444444444445</v>
      </c>
      <c r="S111" s="3">
        <v>0</v>
      </c>
      <c r="T111" s="4">
        <f>Table39[[#This Row],[RN DON Hours Contract]]/Table39[[#This Row],[RN DON Hours]]</f>
        <v>0</v>
      </c>
      <c r="U111" s="3">
        <f>SUM(Table39[[#This Row],[LPN Hours]], Table39[[#This Row],[LPN Admin Hours]])</f>
        <v>99.51755555555556</v>
      </c>
      <c r="V111" s="3">
        <f>Table39[[#This Row],[LPN Hours Contract]]+Table39[[#This Row],[LPN Admin Hours Contract]]</f>
        <v>0</v>
      </c>
      <c r="W111" s="4">
        <f t="shared" si="6"/>
        <v>0</v>
      </c>
      <c r="X111" s="3">
        <v>87.212000000000003</v>
      </c>
      <c r="Y111" s="3">
        <v>0</v>
      </c>
      <c r="Z111" s="4">
        <f>Table39[[#This Row],[LPN Hours Contract]]/Table39[[#This Row],[LPN Hours]]</f>
        <v>0</v>
      </c>
      <c r="AA111" s="3">
        <v>12.305555555555555</v>
      </c>
      <c r="AB111" s="3">
        <v>0</v>
      </c>
      <c r="AC111" s="4">
        <f>Table39[[#This Row],[LPN Admin Hours Contract]]/Table39[[#This Row],[LPN Admin Hours]]</f>
        <v>0</v>
      </c>
      <c r="AD111" s="3">
        <f>SUM(Table39[[#This Row],[CNA Hours]], Table39[[#This Row],[NA in Training Hours]], Table39[[#This Row],[Med Aide/Tech Hours]])</f>
        <v>207.68333333333334</v>
      </c>
      <c r="AE111" s="3">
        <f>SUM(Table39[[#This Row],[CNA Hours Contract]], Table39[[#This Row],[NA in Training Hours Contract]], Table39[[#This Row],[Med Aide/Tech Hours Contract]])</f>
        <v>0</v>
      </c>
      <c r="AF111" s="4">
        <f>Table39[[#This Row],[CNA/NA/Med Aide Contract Hours]]/Table39[[#This Row],[Total CNA, NA in Training, Med Aide/Tech Hours]]</f>
        <v>0</v>
      </c>
      <c r="AG111" s="3">
        <v>204.1</v>
      </c>
      <c r="AH111" s="3">
        <v>0</v>
      </c>
      <c r="AI111" s="4">
        <f>Table39[[#This Row],[CNA Hours Contract]]/Table39[[#This Row],[CNA Hours]]</f>
        <v>0</v>
      </c>
      <c r="AJ111" s="3">
        <v>3.5833333333333335</v>
      </c>
      <c r="AK111" s="3">
        <v>0</v>
      </c>
      <c r="AL111" s="4">
        <v>0</v>
      </c>
      <c r="AM111" s="3">
        <v>0</v>
      </c>
      <c r="AN111" s="3">
        <v>0</v>
      </c>
      <c r="AO111" s="4">
        <v>0</v>
      </c>
      <c r="AP111" s="1" t="s">
        <v>109</v>
      </c>
      <c r="AQ111" s="1">
        <v>4</v>
      </c>
    </row>
    <row r="112" spans="1:43" x14ac:dyDescent="0.2">
      <c r="A112" s="1" t="s">
        <v>221</v>
      </c>
      <c r="B112" s="1" t="s">
        <v>332</v>
      </c>
      <c r="C112" s="1" t="s">
        <v>522</v>
      </c>
      <c r="D112" s="1" t="s">
        <v>599</v>
      </c>
      <c r="E112" s="3">
        <v>66.13333333333334</v>
      </c>
      <c r="F112" s="3">
        <f t="shared" si="8"/>
        <v>309.82499999999999</v>
      </c>
      <c r="G112" s="3">
        <f>SUM(Table39[[#This Row],[RN Hours Contract (W/ Admin, DON)]], Table39[[#This Row],[LPN Contract Hours (w/ Admin)]], Table39[[#This Row],[CNA/NA/Med Aide Contract Hours]])</f>
        <v>0</v>
      </c>
      <c r="H112" s="4">
        <f>Table39[[#This Row],[Total Contract Hours]]/Table39[[#This Row],[Total Hours Nurse Staffing]]</f>
        <v>0</v>
      </c>
      <c r="I112" s="3">
        <f>SUM(Table39[[#This Row],[RN Hours]], Table39[[#This Row],[RN Admin Hours]], Table39[[#This Row],[RN DON Hours]])</f>
        <v>49.088888888888896</v>
      </c>
      <c r="J112" s="3">
        <f t="shared" si="5"/>
        <v>0</v>
      </c>
      <c r="K112" s="4">
        <f>Table39[[#This Row],[RN Hours Contract (W/ Admin, DON)]]/Table39[[#This Row],[RN Hours (w/ Admin, DON)]]</f>
        <v>0</v>
      </c>
      <c r="L112" s="3">
        <v>6.2</v>
      </c>
      <c r="M112" s="3">
        <v>0</v>
      </c>
      <c r="N112" s="4">
        <f>Table39[[#This Row],[RN Hours Contract]]/Table39[[#This Row],[RN Hours]]</f>
        <v>0</v>
      </c>
      <c r="O112" s="3">
        <v>37.288888888888891</v>
      </c>
      <c r="P112" s="3">
        <v>0</v>
      </c>
      <c r="Q112" s="4">
        <f>Table39[[#This Row],[RN Admin Hours Contract]]/Table39[[#This Row],[RN Admin Hours]]</f>
        <v>0</v>
      </c>
      <c r="R112" s="3">
        <v>5.6</v>
      </c>
      <c r="S112" s="3">
        <v>0</v>
      </c>
      <c r="T112" s="4">
        <f>Table39[[#This Row],[RN DON Hours Contract]]/Table39[[#This Row],[RN DON Hours]]</f>
        <v>0</v>
      </c>
      <c r="U112" s="3">
        <f>SUM(Table39[[#This Row],[LPN Hours]], Table39[[#This Row],[LPN Admin Hours]])</f>
        <v>71.05</v>
      </c>
      <c r="V112" s="3">
        <f>Table39[[#This Row],[LPN Hours Contract]]+Table39[[#This Row],[LPN Admin Hours Contract]]</f>
        <v>0</v>
      </c>
      <c r="W112" s="4">
        <f t="shared" si="6"/>
        <v>0</v>
      </c>
      <c r="X112" s="3">
        <v>66.224999999999994</v>
      </c>
      <c r="Y112" s="3">
        <v>0</v>
      </c>
      <c r="Z112" s="4">
        <f>Table39[[#This Row],[LPN Hours Contract]]/Table39[[#This Row],[LPN Hours]]</f>
        <v>0</v>
      </c>
      <c r="AA112" s="3">
        <v>4.8250000000000002</v>
      </c>
      <c r="AB112" s="3">
        <v>0</v>
      </c>
      <c r="AC112" s="4">
        <f>Table39[[#This Row],[LPN Admin Hours Contract]]/Table39[[#This Row],[LPN Admin Hours]]</f>
        <v>0</v>
      </c>
      <c r="AD112" s="3">
        <f>SUM(Table39[[#This Row],[CNA Hours]], Table39[[#This Row],[NA in Training Hours]], Table39[[#This Row],[Med Aide/Tech Hours]])</f>
        <v>189.6861111111111</v>
      </c>
      <c r="AE112" s="3">
        <f>SUM(Table39[[#This Row],[CNA Hours Contract]], Table39[[#This Row],[NA in Training Hours Contract]], Table39[[#This Row],[Med Aide/Tech Hours Contract]])</f>
        <v>0</v>
      </c>
      <c r="AF112" s="4">
        <f>Table39[[#This Row],[CNA/NA/Med Aide Contract Hours]]/Table39[[#This Row],[Total CNA, NA in Training, Med Aide/Tech Hours]]</f>
        <v>0</v>
      </c>
      <c r="AG112" s="3">
        <v>189.6861111111111</v>
      </c>
      <c r="AH112" s="3">
        <v>0</v>
      </c>
      <c r="AI112" s="4">
        <f>Table39[[#This Row],[CNA Hours Contract]]/Table39[[#This Row],[CNA Hours]]</f>
        <v>0</v>
      </c>
      <c r="AJ112" s="3">
        <v>0</v>
      </c>
      <c r="AK112" s="3">
        <v>0</v>
      </c>
      <c r="AL112" s="4">
        <v>0</v>
      </c>
      <c r="AM112" s="3">
        <v>0</v>
      </c>
      <c r="AN112" s="3">
        <v>0</v>
      </c>
      <c r="AO112" s="4">
        <v>0</v>
      </c>
      <c r="AP112" s="1" t="s">
        <v>110</v>
      </c>
      <c r="AQ112" s="1">
        <v>4</v>
      </c>
    </row>
    <row r="113" spans="1:43" x14ac:dyDescent="0.2">
      <c r="A113" s="1" t="s">
        <v>221</v>
      </c>
      <c r="B113" s="1" t="s">
        <v>333</v>
      </c>
      <c r="C113" s="1" t="s">
        <v>518</v>
      </c>
      <c r="D113" s="1" t="s">
        <v>621</v>
      </c>
      <c r="E113" s="3">
        <v>101.95555555555555</v>
      </c>
      <c r="F113" s="3">
        <f t="shared" si="8"/>
        <v>361.20555555555558</v>
      </c>
      <c r="G113" s="3">
        <f>SUM(Table39[[#This Row],[RN Hours Contract (W/ Admin, DON)]], Table39[[#This Row],[LPN Contract Hours (w/ Admin)]], Table39[[#This Row],[CNA/NA/Med Aide Contract Hours]])</f>
        <v>0</v>
      </c>
      <c r="H113" s="4">
        <f>Table39[[#This Row],[Total Contract Hours]]/Table39[[#This Row],[Total Hours Nurse Staffing]]</f>
        <v>0</v>
      </c>
      <c r="I113" s="3">
        <f>SUM(Table39[[#This Row],[RN Hours]], Table39[[#This Row],[RN Admin Hours]], Table39[[#This Row],[RN DON Hours]])</f>
        <v>64.741666666666674</v>
      </c>
      <c r="J113" s="3">
        <f t="shared" si="5"/>
        <v>0</v>
      </c>
      <c r="K113" s="4">
        <f>Table39[[#This Row],[RN Hours Contract (W/ Admin, DON)]]/Table39[[#This Row],[RN Hours (w/ Admin, DON)]]</f>
        <v>0</v>
      </c>
      <c r="L113" s="3">
        <v>19.222222222222221</v>
      </c>
      <c r="M113" s="3">
        <v>0</v>
      </c>
      <c r="N113" s="4">
        <f>Table39[[#This Row],[RN Hours Contract]]/Table39[[#This Row],[RN Hours]]</f>
        <v>0</v>
      </c>
      <c r="O113" s="3">
        <v>26.852777777777778</v>
      </c>
      <c r="P113" s="3">
        <v>0</v>
      </c>
      <c r="Q113" s="4">
        <f>Table39[[#This Row],[RN Admin Hours Contract]]/Table39[[#This Row],[RN Admin Hours]]</f>
        <v>0</v>
      </c>
      <c r="R113" s="3">
        <v>18.666666666666668</v>
      </c>
      <c r="S113" s="3">
        <v>0</v>
      </c>
      <c r="T113" s="4">
        <f>Table39[[#This Row],[RN DON Hours Contract]]/Table39[[#This Row],[RN DON Hours]]</f>
        <v>0</v>
      </c>
      <c r="U113" s="3">
        <f>SUM(Table39[[#This Row],[LPN Hours]], Table39[[#This Row],[LPN Admin Hours]])</f>
        <v>97.077777777777783</v>
      </c>
      <c r="V113" s="3">
        <f>Table39[[#This Row],[LPN Hours Contract]]+Table39[[#This Row],[LPN Admin Hours Contract]]</f>
        <v>0</v>
      </c>
      <c r="W113" s="4">
        <f t="shared" si="6"/>
        <v>0</v>
      </c>
      <c r="X113" s="3">
        <v>79.62222222222222</v>
      </c>
      <c r="Y113" s="3">
        <v>0</v>
      </c>
      <c r="Z113" s="4">
        <f>Table39[[#This Row],[LPN Hours Contract]]/Table39[[#This Row],[LPN Hours]]</f>
        <v>0</v>
      </c>
      <c r="AA113" s="3">
        <v>17.455555555555556</v>
      </c>
      <c r="AB113" s="3">
        <v>0</v>
      </c>
      <c r="AC113" s="4">
        <f>Table39[[#This Row],[LPN Admin Hours Contract]]/Table39[[#This Row],[LPN Admin Hours]]</f>
        <v>0</v>
      </c>
      <c r="AD113" s="3">
        <f>SUM(Table39[[#This Row],[CNA Hours]], Table39[[#This Row],[NA in Training Hours]], Table39[[#This Row],[Med Aide/Tech Hours]])</f>
        <v>199.38611111111112</v>
      </c>
      <c r="AE113" s="3">
        <f>SUM(Table39[[#This Row],[CNA Hours Contract]], Table39[[#This Row],[NA in Training Hours Contract]], Table39[[#This Row],[Med Aide/Tech Hours Contract]])</f>
        <v>0</v>
      </c>
      <c r="AF113" s="4">
        <f>Table39[[#This Row],[CNA/NA/Med Aide Contract Hours]]/Table39[[#This Row],[Total CNA, NA in Training, Med Aide/Tech Hours]]</f>
        <v>0</v>
      </c>
      <c r="AG113" s="3">
        <v>187.77500000000001</v>
      </c>
      <c r="AH113" s="3">
        <v>0</v>
      </c>
      <c r="AI113" s="4">
        <f>Table39[[#This Row],[CNA Hours Contract]]/Table39[[#This Row],[CNA Hours]]</f>
        <v>0</v>
      </c>
      <c r="AJ113" s="3">
        <v>11.611111111111111</v>
      </c>
      <c r="AK113" s="3">
        <v>0</v>
      </c>
      <c r="AL113" s="4">
        <v>0</v>
      </c>
      <c r="AM113" s="3">
        <v>0</v>
      </c>
      <c r="AN113" s="3">
        <v>0</v>
      </c>
      <c r="AO113" s="4">
        <v>0</v>
      </c>
      <c r="AP113" s="1" t="s">
        <v>111</v>
      </c>
      <c r="AQ113" s="1">
        <v>4</v>
      </c>
    </row>
    <row r="114" spans="1:43" x14ac:dyDescent="0.2">
      <c r="A114" s="1" t="s">
        <v>221</v>
      </c>
      <c r="B114" s="1" t="s">
        <v>334</v>
      </c>
      <c r="C114" s="1" t="s">
        <v>523</v>
      </c>
      <c r="D114" s="1" t="s">
        <v>583</v>
      </c>
      <c r="E114" s="3">
        <v>60.477777777777774</v>
      </c>
      <c r="F114" s="3">
        <f t="shared" si="8"/>
        <v>183.65255555555552</v>
      </c>
      <c r="G114" s="3">
        <f>SUM(Table39[[#This Row],[RN Hours Contract (W/ Admin, DON)]], Table39[[#This Row],[LPN Contract Hours (w/ Admin)]], Table39[[#This Row],[CNA/NA/Med Aide Contract Hours]])</f>
        <v>6.0361111111111114</v>
      </c>
      <c r="H114" s="4">
        <f>Table39[[#This Row],[Total Contract Hours]]/Table39[[#This Row],[Total Hours Nurse Staffing]]</f>
        <v>3.2867013981110471E-2</v>
      </c>
      <c r="I114" s="3">
        <f>SUM(Table39[[#This Row],[RN Hours]], Table39[[#This Row],[RN Admin Hours]], Table39[[#This Row],[RN DON Hours]])</f>
        <v>33.62211111111111</v>
      </c>
      <c r="J114" s="3">
        <f t="shared" si="5"/>
        <v>4.9666666666666668</v>
      </c>
      <c r="K114" s="4">
        <f>Table39[[#This Row],[RN Hours Contract (W/ Admin, DON)]]/Table39[[#This Row],[RN Hours (w/ Admin, DON)]]</f>
        <v>0.14772025023215543</v>
      </c>
      <c r="L114" s="3">
        <v>15.461222222222222</v>
      </c>
      <c r="M114" s="3">
        <v>0.28611111111111109</v>
      </c>
      <c r="N114" s="4">
        <f>Table39[[#This Row],[RN Hours Contract]]/Table39[[#This Row],[RN Hours]]</f>
        <v>1.8505077218273672E-2</v>
      </c>
      <c r="O114" s="3">
        <v>13.094222222222223</v>
      </c>
      <c r="P114" s="3">
        <v>3.1694444444444443</v>
      </c>
      <c r="Q114" s="4">
        <f>Table39[[#This Row],[RN Admin Hours Contract]]/Table39[[#This Row],[RN Admin Hours]]</f>
        <v>0.2420490801710678</v>
      </c>
      <c r="R114" s="3">
        <v>5.0666666666666664</v>
      </c>
      <c r="S114" s="3">
        <v>1.5111111111111111</v>
      </c>
      <c r="T114" s="4">
        <f>Table39[[#This Row],[RN DON Hours Contract]]/Table39[[#This Row],[RN DON Hours]]</f>
        <v>0.2982456140350877</v>
      </c>
      <c r="U114" s="3">
        <f>SUM(Table39[[#This Row],[LPN Hours]], Table39[[#This Row],[LPN Admin Hours]])</f>
        <v>45.020555555555553</v>
      </c>
      <c r="V114" s="3">
        <f>Table39[[#This Row],[LPN Hours Contract]]+Table39[[#This Row],[LPN Admin Hours Contract]]</f>
        <v>1.0694444444444444</v>
      </c>
      <c r="W114" s="4">
        <f t="shared" si="6"/>
        <v>2.3754581240667844E-2</v>
      </c>
      <c r="X114" s="3">
        <v>44.560333333333332</v>
      </c>
      <c r="Y114" s="3">
        <v>1.0694444444444444</v>
      </c>
      <c r="Z114" s="4">
        <f>Table39[[#This Row],[LPN Hours Contract]]/Table39[[#This Row],[LPN Hours]]</f>
        <v>2.3999920208057489E-2</v>
      </c>
      <c r="AA114" s="3">
        <v>0.46022222222222225</v>
      </c>
      <c r="AB114" s="3">
        <v>0</v>
      </c>
      <c r="AC114" s="4">
        <f>Table39[[#This Row],[LPN Admin Hours Contract]]/Table39[[#This Row],[LPN Admin Hours]]</f>
        <v>0</v>
      </c>
      <c r="AD114" s="3">
        <f>SUM(Table39[[#This Row],[CNA Hours]], Table39[[#This Row],[NA in Training Hours]], Table39[[#This Row],[Med Aide/Tech Hours]])</f>
        <v>105.00988888888888</v>
      </c>
      <c r="AE114" s="3">
        <f>SUM(Table39[[#This Row],[CNA Hours Contract]], Table39[[#This Row],[NA in Training Hours Contract]], Table39[[#This Row],[Med Aide/Tech Hours Contract]])</f>
        <v>0</v>
      </c>
      <c r="AF114" s="4">
        <f>Table39[[#This Row],[CNA/NA/Med Aide Contract Hours]]/Table39[[#This Row],[Total CNA, NA in Training, Med Aide/Tech Hours]]</f>
        <v>0</v>
      </c>
      <c r="AG114" s="3">
        <v>89.423444444444442</v>
      </c>
      <c r="AH114" s="3">
        <v>0</v>
      </c>
      <c r="AI114" s="4">
        <f>Table39[[#This Row],[CNA Hours Contract]]/Table39[[#This Row],[CNA Hours]]</f>
        <v>0</v>
      </c>
      <c r="AJ114" s="3">
        <v>15.586444444444442</v>
      </c>
      <c r="AK114" s="3">
        <v>0</v>
      </c>
      <c r="AL114" s="4">
        <v>0</v>
      </c>
      <c r="AM114" s="3">
        <v>0</v>
      </c>
      <c r="AN114" s="3">
        <v>0</v>
      </c>
      <c r="AO114" s="4">
        <v>0</v>
      </c>
      <c r="AP114" s="1" t="s">
        <v>112</v>
      </c>
      <c r="AQ114" s="1">
        <v>4</v>
      </c>
    </row>
    <row r="115" spans="1:43" x14ac:dyDescent="0.2">
      <c r="A115" s="1" t="s">
        <v>221</v>
      </c>
      <c r="B115" s="1" t="s">
        <v>335</v>
      </c>
      <c r="C115" s="1" t="s">
        <v>524</v>
      </c>
      <c r="D115" s="1" t="s">
        <v>583</v>
      </c>
      <c r="E115" s="3">
        <v>55.488888888888887</v>
      </c>
      <c r="F115" s="3">
        <f t="shared" si="8"/>
        <v>217.45833333333334</v>
      </c>
      <c r="G115" s="3">
        <f>SUM(Table39[[#This Row],[RN Hours Contract (W/ Admin, DON)]], Table39[[#This Row],[LPN Contract Hours (w/ Admin)]], Table39[[#This Row],[CNA/NA/Med Aide Contract Hours]])</f>
        <v>0</v>
      </c>
      <c r="H115" s="4">
        <f>Table39[[#This Row],[Total Contract Hours]]/Table39[[#This Row],[Total Hours Nurse Staffing]]</f>
        <v>0</v>
      </c>
      <c r="I115" s="3">
        <f>SUM(Table39[[#This Row],[RN Hours]], Table39[[#This Row],[RN Admin Hours]], Table39[[#This Row],[RN DON Hours]])</f>
        <v>33.641666666666666</v>
      </c>
      <c r="J115" s="3">
        <f t="shared" si="5"/>
        <v>0</v>
      </c>
      <c r="K115" s="4">
        <f>Table39[[#This Row],[RN Hours Contract (W/ Admin, DON)]]/Table39[[#This Row],[RN Hours (w/ Admin, DON)]]</f>
        <v>0</v>
      </c>
      <c r="L115" s="3">
        <v>22.619444444444444</v>
      </c>
      <c r="M115" s="3">
        <v>0</v>
      </c>
      <c r="N115" s="4">
        <f>Table39[[#This Row],[RN Hours Contract]]/Table39[[#This Row],[RN Hours]]</f>
        <v>0</v>
      </c>
      <c r="O115" s="3">
        <v>5.5111111111111111</v>
      </c>
      <c r="P115" s="3">
        <v>0</v>
      </c>
      <c r="Q115" s="4">
        <f>Table39[[#This Row],[RN Admin Hours Contract]]/Table39[[#This Row],[RN Admin Hours]]</f>
        <v>0</v>
      </c>
      <c r="R115" s="3">
        <v>5.5111111111111111</v>
      </c>
      <c r="S115" s="3">
        <v>0</v>
      </c>
      <c r="T115" s="4">
        <f>Table39[[#This Row],[RN DON Hours Contract]]/Table39[[#This Row],[RN DON Hours]]</f>
        <v>0</v>
      </c>
      <c r="U115" s="3">
        <f>SUM(Table39[[#This Row],[LPN Hours]], Table39[[#This Row],[LPN Admin Hours]])</f>
        <v>32.18611111111111</v>
      </c>
      <c r="V115" s="3">
        <f>Table39[[#This Row],[LPN Hours Contract]]+Table39[[#This Row],[LPN Admin Hours Contract]]</f>
        <v>0</v>
      </c>
      <c r="W115" s="4">
        <f t="shared" si="6"/>
        <v>0</v>
      </c>
      <c r="X115" s="3">
        <v>30.830555555555556</v>
      </c>
      <c r="Y115" s="3">
        <v>0</v>
      </c>
      <c r="Z115" s="4">
        <f>Table39[[#This Row],[LPN Hours Contract]]/Table39[[#This Row],[LPN Hours]]</f>
        <v>0</v>
      </c>
      <c r="AA115" s="3">
        <v>1.3555555555555556</v>
      </c>
      <c r="AB115" s="3">
        <v>0</v>
      </c>
      <c r="AC115" s="4">
        <f>Table39[[#This Row],[LPN Admin Hours Contract]]/Table39[[#This Row],[LPN Admin Hours]]</f>
        <v>0</v>
      </c>
      <c r="AD115" s="3">
        <f>SUM(Table39[[#This Row],[CNA Hours]], Table39[[#This Row],[NA in Training Hours]], Table39[[#This Row],[Med Aide/Tech Hours]])</f>
        <v>151.63055555555556</v>
      </c>
      <c r="AE115" s="3">
        <f>SUM(Table39[[#This Row],[CNA Hours Contract]], Table39[[#This Row],[NA in Training Hours Contract]], Table39[[#This Row],[Med Aide/Tech Hours Contract]])</f>
        <v>0</v>
      </c>
      <c r="AF115" s="4">
        <f>Table39[[#This Row],[CNA/NA/Med Aide Contract Hours]]/Table39[[#This Row],[Total CNA, NA in Training, Med Aide/Tech Hours]]</f>
        <v>0</v>
      </c>
      <c r="AG115" s="3">
        <v>151.63055555555556</v>
      </c>
      <c r="AH115" s="3">
        <v>0</v>
      </c>
      <c r="AI115" s="4">
        <f>Table39[[#This Row],[CNA Hours Contract]]/Table39[[#This Row],[CNA Hours]]</f>
        <v>0</v>
      </c>
      <c r="AJ115" s="3">
        <v>0</v>
      </c>
      <c r="AK115" s="3">
        <v>0</v>
      </c>
      <c r="AL115" s="4">
        <v>0</v>
      </c>
      <c r="AM115" s="3">
        <v>0</v>
      </c>
      <c r="AN115" s="3">
        <v>0</v>
      </c>
      <c r="AO115" s="4">
        <v>0</v>
      </c>
      <c r="AP115" s="1" t="s">
        <v>113</v>
      </c>
      <c r="AQ115" s="1">
        <v>4</v>
      </c>
    </row>
    <row r="116" spans="1:43" x14ac:dyDescent="0.2">
      <c r="A116" s="1" t="s">
        <v>221</v>
      </c>
      <c r="B116" s="1" t="s">
        <v>336</v>
      </c>
      <c r="C116" s="1" t="s">
        <v>525</v>
      </c>
      <c r="D116" s="1" t="s">
        <v>623</v>
      </c>
      <c r="E116" s="3">
        <v>148.95555555555555</v>
      </c>
      <c r="F116" s="3">
        <f t="shared" si="8"/>
        <v>572.14166666666665</v>
      </c>
      <c r="G116" s="3">
        <f>SUM(Table39[[#This Row],[RN Hours Contract (W/ Admin, DON)]], Table39[[#This Row],[LPN Contract Hours (w/ Admin)]], Table39[[#This Row],[CNA/NA/Med Aide Contract Hours]])</f>
        <v>11.755555555555556</v>
      </c>
      <c r="H116" s="4">
        <f>Table39[[#This Row],[Total Contract Hours]]/Table39[[#This Row],[Total Hours Nurse Staffing]]</f>
        <v>2.0546581800350537E-2</v>
      </c>
      <c r="I116" s="3">
        <f>SUM(Table39[[#This Row],[RN Hours]], Table39[[#This Row],[RN Admin Hours]], Table39[[#This Row],[RN DON Hours]])</f>
        <v>61.347222222222229</v>
      </c>
      <c r="J116" s="3">
        <f t="shared" si="5"/>
        <v>0</v>
      </c>
      <c r="K116" s="4">
        <f>Table39[[#This Row],[RN Hours Contract (W/ Admin, DON)]]/Table39[[#This Row],[RN Hours (w/ Admin, DON)]]</f>
        <v>0</v>
      </c>
      <c r="L116" s="3">
        <v>37.35</v>
      </c>
      <c r="M116" s="3">
        <v>0</v>
      </c>
      <c r="N116" s="4">
        <f>Table39[[#This Row],[RN Hours Contract]]/Table39[[#This Row],[RN Hours]]</f>
        <v>0</v>
      </c>
      <c r="O116" s="3">
        <v>19.108333333333334</v>
      </c>
      <c r="P116" s="3">
        <v>0</v>
      </c>
      <c r="Q116" s="4">
        <f>Table39[[#This Row],[RN Admin Hours Contract]]/Table39[[#This Row],[RN Admin Hours]]</f>
        <v>0</v>
      </c>
      <c r="R116" s="3">
        <v>4.8888888888888893</v>
      </c>
      <c r="S116" s="3">
        <v>0</v>
      </c>
      <c r="T116" s="4">
        <f>Table39[[#This Row],[RN DON Hours Contract]]/Table39[[#This Row],[RN DON Hours]]</f>
        <v>0</v>
      </c>
      <c r="U116" s="3">
        <f>SUM(Table39[[#This Row],[LPN Hours]], Table39[[#This Row],[LPN Admin Hours]])</f>
        <v>170.125</v>
      </c>
      <c r="V116" s="3">
        <f>Table39[[#This Row],[LPN Hours Contract]]+Table39[[#This Row],[LPN Admin Hours Contract]]</f>
        <v>0</v>
      </c>
      <c r="W116" s="4">
        <f t="shared" si="6"/>
        <v>0</v>
      </c>
      <c r="X116" s="3">
        <v>166.07777777777778</v>
      </c>
      <c r="Y116" s="3">
        <v>0</v>
      </c>
      <c r="Z116" s="4">
        <f>Table39[[#This Row],[LPN Hours Contract]]/Table39[[#This Row],[LPN Hours]]</f>
        <v>0</v>
      </c>
      <c r="AA116" s="3">
        <v>4.0472222222222225</v>
      </c>
      <c r="AB116" s="3">
        <v>0</v>
      </c>
      <c r="AC116" s="4">
        <f>Table39[[#This Row],[LPN Admin Hours Contract]]/Table39[[#This Row],[LPN Admin Hours]]</f>
        <v>0</v>
      </c>
      <c r="AD116" s="3">
        <f>SUM(Table39[[#This Row],[CNA Hours]], Table39[[#This Row],[NA in Training Hours]], Table39[[#This Row],[Med Aide/Tech Hours]])</f>
        <v>340.66944444444442</v>
      </c>
      <c r="AE116" s="3">
        <f>SUM(Table39[[#This Row],[CNA Hours Contract]], Table39[[#This Row],[NA in Training Hours Contract]], Table39[[#This Row],[Med Aide/Tech Hours Contract]])</f>
        <v>11.755555555555556</v>
      </c>
      <c r="AF116" s="4">
        <f>Table39[[#This Row],[CNA/NA/Med Aide Contract Hours]]/Table39[[#This Row],[Total CNA, NA in Training, Med Aide/Tech Hours]]</f>
        <v>3.4507220260761085E-2</v>
      </c>
      <c r="AG116" s="3">
        <v>339.81666666666666</v>
      </c>
      <c r="AH116" s="3">
        <v>11.755555555555556</v>
      </c>
      <c r="AI116" s="4">
        <f>Table39[[#This Row],[CNA Hours Contract]]/Table39[[#This Row],[CNA Hours]]</f>
        <v>3.4593816927428189E-2</v>
      </c>
      <c r="AJ116" s="3">
        <v>0.85277777777777775</v>
      </c>
      <c r="AK116" s="3">
        <v>0</v>
      </c>
      <c r="AL116" s="4">
        <v>0</v>
      </c>
      <c r="AM116" s="3">
        <v>0</v>
      </c>
      <c r="AN116" s="3">
        <v>0</v>
      </c>
      <c r="AO116" s="4">
        <v>0</v>
      </c>
      <c r="AP116" s="1" t="s">
        <v>114</v>
      </c>
      <c r="AQ116" s="1">
        <v>4</v>
      </c>
    </row>
    <row r="117" spans="1:43" x14ac:dyDescent="0.2">
      <c r="A117" s="1" t="s">
        <v>221</v>
      </c>
      <c r="B117" s="1" t="s">
        <v>337</v>
      </c>
      <c r="C117" s="1" t="s">
        <v>526</v>
      </c>
      <c r="D117" s="1" t="s">
        <v>624</v>
      </c>
      <c r="E117" s="3">
        <v>136.52222222222221</v>
      </c>
      <c r="F117" s="3">
        <f t="shared" si="8"/>
        <v>708.61977777777781</v>
      </c>
      <c r="G117" s="3">
        <f>SUM(Table39[[#This Row],[RN Hours Contract (W/ Admin, DON)]], Table39[[#This Row],[LPN Contract Hours (w/ Admin)]], Table39[[#This Row],[CNA/NA/Med Aide Contract Hours]])</f>
        <v>0</v>
      </c>
      <c r="H117" s="4">
        <f>Table39[[#This Row],[Total Contract Hours]]/Table39[[#This Row],[Total Hours Nurse Staffing]]</f>
        <v>0</v>
      </c>
      <c r="I117" s="3">
        <f>SUM(Table39[[#This Row],[RN Hours]], Table39[[#This Row],[RN Admin Hours]], Table39[[#This Row],[RN DON Hours]])</f>
        <v>83.779555555555547</v>
      </c>
      <c r="J117" s="3">
        <f t="shared" si="5"/>
        <v>0</v>
      </c>
      <c r="K117" s="4">
        <f>Table39[[#This Row],[RN Hours Contract (W/ Admin, DON)]]/Table39[[#This Row],[RN Hours (w/ Admin, DON)]]</f>
        <v>0</v>
      </c>
      <c r="L117" s="3">
        <v>53.209222222222223</v>
      </c>
      <c r="M117" s="3">
        <v>0</v>
      </c>
      <c r="N117" s="4">
        <f>Table39[[#This Row],[RN Hours Contract]]/Table39[[#This Row],[RN Hours]]</f>
        <v>0</v>
      </c>
      <c r="O117" s="3">
        <v>24.881444444444444</v>
      </c>
      <c r="P117" s="3">
        <v>0</v>
      </c>
      <c r="Q117" s="4">
        <f>Table39[[#This Row],[RN Admin Hours Contract]]/Table39[[#This Row],[RN Admin Hours]]</f>
        <v>0</v>
      </c>
      <c r="R117" s="3">
        <v>5.6888888888888891</v>
      </c>
      <c r="S117" s="3">
        <v>0</v>
      </c>
      <c r="T117" s="4">
        <f>Table39[[#This Row],[RN DON Hours Contract]]/Table39[[#This Row],[RN DON Hours]]</f>
        <v>0</v>
      </c>
      <c r="U117" s="3">
        <f>SUM(Table39[[#This Row],[LPN Hours]], Table39[[#This Row],[LPN Admin Hours]])</f>
        <v>168.46755555555555</v>
      </c>
      <c r="V117" s="3">
        <f>Table39[[#This Row],[LPN Hours Contract]]+Table39[[#This Row],[LPN Admin Hours Contract]]</f>
        <v>0</v>
      </c>
      <c r="W117" s="4">
        <f t="shared" si="6"/>
        <v>0</v>
      </c>
      <c r="X117" s="3">
        <v>147.43088888888889</v>
      </c>
      <c r="Y117" s="3">
        <v>0</v>
      </c>
      <c r="Z117" s="4">
        <f>Table39[[#This Row],[LPN Hours Contract]]/Table39[[#This Row],[LPN Hours]]</f>
        <v>0</v>
      </c>
      <c r="AA117" s="3">
        <v>21.036666666666672</v>
      </c>
      <c r="AB117" s="3">
        <v>0</v>
      </c>
      <c r="AC117" s="4">
        <f>Table39[[#This Row],[LPN Admin Hours Contract]]/Table39[[#This Row],[LPN Admin Hours]]</f>
        <v>0</v>
      </c>
      <c r="AD117" s="3">
        <f>SUM(Table39[[#This Row],[CNA Hours]], Table39[[#This Row],[NA in Training Hours]], Table39[[#This Row],[Med Aide/Tech Hours]])</f>
        <v>456.3726666666667</v>
      </c>
      <c r="AE117" s="3">
        <f>SUM(Table39[[#This Row],[CNA Hours Contract]], Table39[[#This Row],[NA in Training Hours Contract]], Table39[[#This Row],[Med Aide/Tech Hours Contract]])</f>
        <v>0</v>
      </c>
      <c r="AF117" s="4">
        <f>Table39[[#This Row],[CNA/NA/Med Aide Contract Hours]]/Table39[[#This Row],[Total CNA, NA in Training, Med Aide/Tech Hours]]</f>
        <v>0</v>
      </c>
      <c r="AG117" s="3">
        <v>434.05400000000003</v>
      </c>
      <c r="AH117" s="3">
        <v>0</v>
      </c>
      <c r="AI117" s="4">
        <f>Table39[[#This Row],[CNA Hours Contract]]/Table39[[#This Row],[CNA Hours]]</f>
        <v>0</v>
      </c>
      <c r="AJ117" s="3">
        <v>22.318666666666669</v>
      </c>
      <c r="AK117" s="3">
        <v>0</v>
      </c>
      <c r="AL117" s="4">
        <v>0</v>
      </c>
      <c r="AM117" s="3">
        <v>0</v>
      </c>
      <c r="AN117" s="3">
        <v>0</v>
      </c>
      <c r="AO117" s="4">
        <v>0</v>
      </c>
      <c r="AP117" s="1" t="s">
        <v>115</v>
      </c>
      <c r="AQ117" s="1">
        <v>4</v>
      </c>
    </row>
    <row r="118" spans="1:43" x14ac:dyDescent="0.2">
      <c r="A118" s="1" t="s">
        <v>221</v>
      </c>
      <c r="B118" s="1" t="s">
        <v>338</v>
      </c>
      <c r="C118" s="1" t="s">
        <v>527</v>
      </c>
      <c r="D118" s="1" t="s">
        <v>588</v>
      </c>
      <c r="E118" s="3">
        <v>49.744444444444447</v>
      </c>
      <c r="F118" s="3">
        <f t="shared" si="8"/>
        <v>164.78722222222223</v>
      </c>
      <c r="G118" s="3">
        <f>SUM(Table39[[#This Row],[RN Hours Contract (W/ Admin, DON)]], Table39[[#This Row],[LPN Contract Hours (w/ Admin)]], Table39[[#This Row],[CNA/NA/Med Aide Contract Hours]])</f>
        <v>0</v>
      </c>
      <c r="H118" s="4">
        <f>Table39[[#This Row],[Total Contract Hours]]/Table39[[#This Row],[Total Hours Nurse Staffing]]</f>
        <v>0</v>
      </c>
      <c r="I118" s="3">
        <f>SUM(Table39[[#This Row],[RN Hours]], Table39[[#This Row],[RN Admin Hours]], Table39[[#This Row],[RN DON Hours]])</f>
        <v>29.757888888888886</v>
      </c>
      <c r="J118" s="3">
        <f t="shared" si="5"/>
        <v>0</v>
      </c>
      <c r="K118" s="4">
        <f>Table39[[#This Row],[RN Hours Contract (W/ Admin, DON)]]/Table39[[#This Row],[RN Hours (w/ Admin, DON)]]</f>
        <v>0</v>
      </c>
      <c r="L118" s="3">
        <v>18.771888888888888</v>
      </c>
      <c r="M118" s="3">
        <v>0</v>
      </c>
      <c r="N118" s="4">
        <f>Table39[[#This Row],[RN Hours Contract]]/Table39[[#This Row],[RN Hours]]</f>
        <v>0</v>
      </c>
      <c r="O118" s="3">
        <v>5.6082222222222216</v>
      </c>
      <c r="P118" s="3">
        <v>0</v>
      </c>
      <c r="Q118" s="4">
        <f>Table39[[#This Row],[RN Admin Hours Contract]]/Table39[[#This Row],[RN Admin Hours]]</f>
        <v>0</v>
      </c>
      <c r="R118" s="3">
        <v>5.3777777777777782</v>
      </c>
      <c r="S118" s="3">
        <v>0</v>
      </c>
      <c r="T118" s="4">
        <f>Table39[[#This Row],[RN DON Hours Contract]]/Table39[[#This Row],[RN DON Hours]]</f>
        <v>0</v>
      </c>
      <c r="U118" s="3">
        <f>SUM(Table39[[#This Row],[LPN Hours]], Table39[[#This Row],[LPN Admin Hours]])</f>
        <v>52.420111111111105</v>
      </c>
      <c r="V118" s="3">
        <f>Table39[[#This Row],[LPN Hours Contract]]+Table39[[#This Row],[LPN Admin Hours Contract]]</f>
        <v>0</v>
      </c>
      <c r="W118" s="4">
        <f t="shared" si="6"/>
        <v>0</v>
      </c>
      <c r="X118" s="3">
        <v>49.417444444444442</v>
      </c>
      <c r="Y118" s="3">
        <v>0</v>
      </c>
      <c r="Z118" s="4">
        <f>Table39[[#This Row],[LPN Hours Contract]]/Table39[[#This Row],[LPN Hours]]</f>
        <v>0</v>
      </c>
      <c r="AA118" s="3">
        <v>3.0026666666666659</v>
      </c>
      <c r="AB118" s="3">
        <v>0</v>
      </c>
      <c r="AC118" s="4">
        <f>Table39[[#This Row],[LPN Admin Hours Contract]]/Table39[[#This Row],[LPN Admin Hours]]</f>
        <v>0</v>
      </c>
      <c r="AD118" s="3">
        <f>SUM(Table39[[#This Row],[CNA Hours]], Table39[[#This Row],[NA in Training Hours]], Table39[[#This Row],[Med Aide/Tech Hours]])</f>
        <v>82.609222222222215</v>
      </c>
      <c r="AE118" s="3">
        <f>SUM(Table39[[#This Row],[CNA Hours Contract]], Table39[[#This Row],[NA in Training Hours Contract]], Table39[[#This Row],[Med Aide/Tech Hours Contract]])</f>
        <v>0</v>
      </c>
      <c r="AF118" s="4">
        <f>Table39[[#This Row],[CNA/NA/Med Aide Contract Hours]]/Table39[[#This Row],[Total CNA, NA in Training, Med Aide/Tech Hours]]</f>
        <v>0</v>
      </c>
      <c r="AG118" s="3">
        <v>77.85744444444444</v>
      </c>
      <c r="AH118" s="3">
        <v>0</v>
      </c>
      <c r="AI118" s="4">
        <f>Table39[[#This Row],[CNA Hours Contract]]/Table39[[#This Row],[CNA Hours]]</f>
        <v>0</v>
      </c>
      <c r="AJ118" s="3">
        <v>4.7517777777777761</v>
      </c>
      <c r="AK118" s="3">
        <v>0</v>
      </c>
      <c r="AL118" s="4">
        <v>0</v>
      </c>
      <c r="AM118" s="3">
        <v>0</v>
      </c>
      <c r="AN118" s="3">
        <v>0</v>
      </c>
      <c r="AO118" s="4">
        <v>0</v>
      </c>
      <c r="AP118" s="1" t="s">
        <v>116</v>
      </c>
      <c r="AQ118" s="1">
        <v>4</v>
      </c>
    </row>
    <row r="119" spans="1:43" x14ac:dyDescent="0.2">
      <c r="A119" s="1" t="s">
        <v>221</v>
      </c>
      <c r="B119" s="1" t="s">
        <v>339</v>
      </c>
      <c r="C119" s="1" t="s">
        <v>513</v>
      </c>
      <c r="D119" s="1" t="s">
        <v>594</v>
      </c>
      <c r="E119" s="3">
        <v>142.83333333333334</v>
      </c>
      <c r="F119" s="3">
        <f t="shared" si="8"/>
        <v>552.91666666666663</v>
      </c>
      <c r="G119" s="3">
        <f>SUM(Table39[[#This Row],[RN Hours Contract (W/ Admin, DON)]], Table39[[#This Row],[LPN Contract Hours (w/ Admin)]], Table39[[#This Row],[CNA/NA/Med Aide Contract Hours]])</f>
        <v>0</v>
      </c>
      <c r="H119" s="4">
        <f>Table39[[#This Row],[Total Contract Hours]]/Table39[[#This Row],[Total Hours Nurse Staffing]]</f>
        <v>0</v>
      </c>
      <c r="I119" s="3">
        <f>SUM(Table39[[#This Row],[RN Hours]], Table39[[#This Row],[RN Admin Hours]], Table39[[#This Row],[RN DON Hours]])</f>
        <v>47.933333333333337</v>
      </c>
      <c r="J119" s="3">
        <f t="shared" ref="J119:J182" si="9">SUM(M119,P119,S119)</f>
        <v>0</v>
      </c>
      <c r="K119" s="4">
        <f>Table39[[#This Row],[RN Hours Contract (W/ Admin, DON)]]/Table39[[#This Row],[RN Hours (w/ Admin, DON)]]</f>
        <v>0</v>
      </c>
      <c r="L119" s="3">
        <v>8.4111111111111114</v>
      </c>
      <c r="M119" s="3">
        <v>0</v>
      </c>
      <c r="N119" s="4">
        <f>Table39[[#This Row],[RN Hours Contract]]/Table39[[#This Row],[RN Hours]]</f>
        <v>0</v>
      </c>
      <c r="O119" s="3">
        <v>34.75277777777778</v>
      </c>
      <c r="P119" s="3">
        <v>0</v>
      </c>
      <c r="Q119" s="4">
        <f>Table39[[#This Row],[RN Admin Hours Contract]]/Table39[[#This Row],[RN Admin Hours]]</f>
        <v>0</v>
      </c>
      <c r="R119" s="3">
        <v>4.7694444444444448</v>
      </c>
      <c r="S119" s="3">
        <v>0</v>
      </c>
      <c r="T119" s="4">
        <f>Table39[[#This Row],[RN DON Hours Contract]]/Table39[[#This Row],[RN DON Hours]]</f>
        <v>0</v>
      </c>
      <c r="U119" s="3">
        <f>SUM(Table39[[#This Row],[LPN Hours]], Table39[[#This Row],[LPN Admin Hours]])</f>
        <v>157.44722222222222</v>
      </c>
      <c r="V119" s="3">
        <f>Table39[[#This Row],[LPN Hours Contract]]+Table39[[#This Row],[LPN Admin Hours Contract]]</f>
        <v>0</v>
      </c>
      <c r="W119" s="4">
        <f t="shared" ref="W119:W182" si="10">V119/U119</f>
        <v>0</v>
      </c>
      <c r="X119" s="3">
        <v>115.55555555555556</v>
      </c>
      <c r="Y119" s="3">
        <v>0</v>
      </c>
      <c r="Z119" s="4">
        <f>Table39[[#This Row],[LPN Hours Contract]]/Table39[[#This Row],[LPN Hours]]</f>
        <v>0</v>
      </c>
      <c r="AA119" s="3">
        <v>41.891666666666666</v>
      </c>
      <c r="AB119" s="3">
        <v>0</v>
      </c>
      <c r="AC119" s="4">
        <f>Table39[[#This Row],[LPN Admin Hours Contract]]/Table39[[#This Row],[LPN Admin Hours]]</f>
        <v>0</v>
      </c>
      <c r="AD119" s="3">
        <f>SUM(Table39[[#This Row],[CNA Hours]], Table39[[#This Row],[NA in Training Hours]], Table39[[#This Row],[Med Aide/Tech Hours]])</f>
        <v>347.5361111111111</v>
      </c>
      <c r="AE119" s="3">
        <f>SUM(Table39[[#This Row],[CNA Hours Contract]], Table39[[#This Row],[NA in Training Hours Contract]], Table39[[#This Row],[Med Aide/Tech Hours Contract]])</f>
        <v>0</v>
      </c>
      <c r="AF119" s="4">
        <f>Table39[[#This Row],[CNA/NA/Med Aide Contract Hours]]/Table39[[#This Row],[Total CNA, NA in Training, Med Aide/Tech Hours]]</f>
        <v>0</v>
      </c>
      <c r="AG119" s="3">
        <v>270.93333333333334</v>
      </c>
      <c r="AH119" s="3">
        <v>0</v>
      </c>
      <c r="AI119" s="4">
        <f>Table39[[#This Row],[CNA Hours Contract]]/Table39[[#This Row],[CNA Hours]]</f>
        <v>0</v>
      </c>
      <c r="AJ119" s="3">
        <v>76.602777777777774</v>
      </c>
      <c r="AK119" s="3">
        <v>0</v>
      </c>
      <c r="AL119" s="4">
        <v>0</v>
      </c>
      <c r="AM119" s="3">
        <v>0</v>
      </c>
      <c r="AN119" s="3">
        <v>0</v>
      </c>
      <c r="AO119" s="4">
        <v>0</v>
      </c>
      <c r="AP119" s="1" t="s">
        <v>117</v>
      </c>
      <c r="AQ119" s="1">
        <v>4</v>
      </c>
    </row>
    <row r="120" spans="1:43" x14ac:dyDescent="0.2">
      <c r="A120" s="1" t="s">
        <v>221</v>
      </c>
      <c r="B120" s="1" t="s">
        <v>340</v>
      </c>
      <c r="C120" s="1" t="s">
        <v>528</v>
      </c>
      <c r="D120" s="1" t="s">
        <v>594</v>
      </c>
      <c r="E120" s="3">
        <v>94.344444444444449</v>
      </c>
      <c r="F120" s="3">
        <f t="shared" si="8"/>
        <v>270.16144444444444</v>
      </c>
      <c r="G120" s="3">
        <f>SUM(Table39[[#This Row],[RN Hours Contract (W/ Admin, DON)]], Table39[[#This Row],[LPN Contract Hours (w/ Admin)]], Table39[[#This Row],[CNA/NA/Med Aide Contract Hours]])</f>
        <v>57.676222222222208</v>
      </c>
      <c r="H120" s="4">
        <f>Table39[[#This Row],[Total Contract Hours]]/Table39[[#This Row],[Total Hours Nurse Staffing]]</f>
        <v>0.21348798434516311</v>
      </c>
      <c r="I120" s="3">
        <f>SUM(Table39[[#This Row],[RN Hours]], Table39[[#This Row],[RN Admin Hours]], Table39[[#This Row],[RN DON Hours]])</f>
        <v>41.586666666666673</v>
      </c>
      <c r="J120" s="3">
        <f t="shared" si="9"/>
        <v>0</v>
      </c>
      <c r="K120" s="4">
        <f>Table39[[#This Row],[RN Hours Contract (W/ Admin, DON)]]/Table39[[#This Row],[RN Hours (w/ Admin, DON)]]</f>
        <v>0</v>
      </c>
      <c r="L120" s="3">
        <v>30.741777777777781</v>
      </c>
      <c r="M120" s="3">
        <v>0</v>
      </c>
      <c r="N120" s="4">
        <f>Table39[[#This Row],[RN Hours Contract]]/Table39[[#This Row],[RN Hours]]</f>
        <v>0</v>
      </c>
      <c r="O120" s="3">
        <v>10.844888888888889</v>
      </c>
      <c r="P120" s="3">
        <v>0</v>
      </c>
      <c r="Q120" s="4">
        <f>Table39[[#This Row],[RN Admin Hours Contract]]/Table39[[#This Row],[RN Admin Hours]]</f>
        <v>0</v>
      </c>
      <c r="R120" s="3">
        <v>0</v>
      </c>
      <c r="S120" s="3">
        <v>0</v>
      </c>
      <c r="T120" s="4">
        <v>0</v>
      </c>
      <c r="U120" s="3">
        <f>SUM(Table39[[#This Row],[LPN Hours]], Table39[[#This Row],[LPN Admin Hours]])</f>
        <v>67.87533333333333</v>
      </c>
      <c r="V120" s="3">
        <f>Table39[[#This Row],[LPN Hours Contract]]+Table39[[#This Row],[LPN Admin Hours Contract]]</f>
        <v>18.824777777777779</v>
      </c>
      <c r="W120" s="4">
        <f t="shared" si="10"/>
        <v>0.27734343027576702</v>
      </c>
      <c r="X120" s="3">
        <v>66.492777777777775</v>
      </c>
      <c r="Y120" s="3">
        <v>18.824777777777779</v>
      </c>
      <c r="Z120" s="4">
        <f>Table39[[#This Row],[LPN Hours Contract]]/Table39[[#This Row],[LPN Hours]]</f>
        <v>0.28311011220934607</v>
      </c>
      <c r="AA120" s="3">
        <v>1.3825555555555555</v>
      </c>
      <c r="AB120" s="3">
        <v>0</v>
      </c>
      <c r="AC120" s="4">
        <f>Table39[[#This Row],[LPN Admin Hours Contract]]/Table39[[#This Row],[LPN Admin Hours]]</f>
        <v>0</v>
      </c>
      <c r="AD120" s="3">
        <f>SUM(Table39[[#This Row],[CNA Hours]], Table39[[#This Row],[NA in Training Hours]], Table39[[#This Row],[Med Aide/Tech Hours]])</f>
        <v>160.69944444444445</v>
      </c>
      <c r="AE120" s="3">
        <f>SUM(Table39[[#This Row],[CNA Hours Contract]], Table39[[#This Row],[NA in Training Hours Contract]], Table39[[#This Row],[Med Aide/Tech Hours Contract]])</f>
        <v>38.851444444444432</v>
      </c>
      <c r="AF120" s="4">
        <f>Table39[[#This Row],[CNA/NA/Med Aide Contract Hours]]/Table39[[#This Row],[Total CNA, NA in Training, Med Aide/Tech Hours]]</f>
        <v>0.24176464690813415</v>
      </c>
      <c r="AG120" s="3">
        <v>153.029</v>
      </c>
      <c r="AH120" s="3">
        <v>38.851444444444432</v>
      </c>
      <c r="AI120" s="4">
        <f>Table39[[#This Row],[CNA Hours Contract]]/Table39[[#This Row],[CNA Hours]]</f>
        <v>0.25388288784769181</v>
      </c>
      <c r="AJ120" s="3">
        <v>7.6704444444444446</v>
      </c>
      <c r="AK120" s="3">
        <v>0</v>
      </c>
      <c r="AL120" s="4">
        <v>0</v>
      </c>
      <c r="AM120" s="3">
        <v>0</v>
      </c>
      <c r="AN120" s="3">
        <v>0</v>
      </c>
      <c r="AO120" s="4">
        <v>0</v>
      </c>
      <c r="AP120" s="1" t="s">
        <v>118</v>
      </c>
      <c r="AQ120" s="1">
        <v>4</v>
      </c>
    </row>
    <row r="121" spans="1:43" x14ac:dyDescent="0.2">
      <c r="A121" s="1" t="s">
        <v>221</v>
      </c>
      <c r="B121" s="1" t="s">
        <v>341</v>
      </c>
      <c r="C121" s="1" t="s">
        <v>529</v>
      </c>
      <c r="D121" s="1" t="s">
        <v>625</v>
      </c>
      <c r="E121" s="3">
        <v>49.666666666666664</v>
      </c>
      <c r="F121" s="3">
        <f t="shared" si="8"/>
        <v>208.46388888888887</v>
      </c>
      <c r="G121" s="3">
        <f>SUM(Table39[[#This Row],[RN Hours Contract (W/ Admin, DON)]], Table39[[#This Row],[LPN Contract Hours (w/ Admin)]], Table39[[#This Row],[CNA/NA/Med Aide Contract Hours]])</f>
        <v>0</v>
      </c>
      <c r="H121" s="4">
        <f>Table39[[#This Row],[Total Contract Hours]]/Table39[[#This Row],[Total Hours Nurse Staffing]]</f>
        <v>0</v>
      </c>
      <c r="I121" s="3">
        <f>SUM(Table39[[#This Row],[RN Hours]], Table39[[#This Row],[RN Admin Hours]], Table39[[#This Row],[RN DON Hours]])</f>
        <v>17.533333333333331</v>
      </c>
      <c r="J121" s="3">
        <f t="shared" si="9"/>
        <v>0</v>
      </c>
      <c r="K121" s="4">
        <f>Table39[[#This Row],[RN Hours Contract (W/ Admin, DON)]]/Table39[[#This Row],[RN Hours (w/ Admin, DON)]]</f>
        <v>0</v>
      </c>
      <c r="L121" s="3">
        <v>9.9194444444444443</v>
      </c>
      <c r="M121" s="3">
        <v>0</v>
      </c>
      <c r="N121" s="4">
        <f>Table39[[#This Row],[RN Hours Contract]]/Table39[[#This Row],[RN Hours]]</f>
        <v>0</v>
      </c>
      <c r="O121" s="3">
        <v>3.0388888888888888</v>
      </c>
      <c r="P121" s="3">
        <v>0</v>
      </c>
      <c r="Q121" s="4">
        <f>Table39[[#This Row],[RN Admin Hours Contract]]/Table39[[#This Row],[RN Admin Hours]]</f>
        <v>0</v>
      </c>
      <c r="R121" s="3">
        <v>4.5750000000000002</v>
      </c>
      <c r="S121" s="3">
        <v>0</v>
      </c>
      <c r="T121" s="4">
        <f>Table39[[#This Row],[RN DON Hours Contract]]/Table39[[#This Row],[RN DON Hours]]</f>
        <v>0</v>
      </c>
      <c r="U121" s="3">
        <f>SUM(Table39[[#This Row],[LPN Hours]], Table39[[#This Row],[LPN Admin Hours]])</f>
        <v>53.75</v>
      </c>
      <c r="V121" s="3">
        <f>Table39[[#This Row],[LPN Hours Contract]]+Table39[[#This Row],[LPN Admin Hours Contract]]</f>
        <v>0</v>
      </c>
      <c r="W121" s="4">
        <f t="shared" si="10"/>
        <v>0</v>
      </c>
      <c r="X121" s="3">
        <v>53.75</v>
      </c>
      <c r="Y121" s="3">
        <v>0</v>
      </c>
      <c r="Z121" s="4">
        <f>Table39[[#This Row],[LPN Hours Contract]]/Table39[[#This Row],[LPN Hours]]</f>
        <v>0</v>
      </c>
      <c r="AA121" s="3">
        <v>0</v>
      </c>
      <c r="AB121" s="3">
        <v>0</v>
      </c>
      <c r="AC121" s="4">
        <v>0</v>
      </c>
      <c r="AD121" s="3">
        <f>SUM(Table39[[#This Row],[CNA Hours]], Table39[[#This Row],[NA in Training Hours]], Table39[[#This Row],[Med Aide/Tech Hours]])</f>
        <v>137.18055555555554</v>
      </c>
      <c r="AE121" s="3">
        <f>SUM(Table39[[#This Row],[CNA Hours Contract]], Table39[[#This Row],[NA in Training Hours Contract]], Table39[[#This Row],[Med Aide/Tech Hours Contract]])</f>
        <v>0</v>
      </c>
      <c r="AF121" s="4">
        <f>Table39[[#This Row],[CNA/NA/Med Aide Contract Hours]]/Table39[[#This Row],[Total CNA, NA in Training, Med Aide/Tech Hours]]</f>
        <v>0</v>
      </c>
      <c r="AG121" s="3">
        <v>137.18055555555554</v>
      </c>
      <c r="AH121" s="3">
        <v>0</v>
      </c>
      <c r="AI121" s="4">
        <f>Table39[[#This Row],[CNA Hours Contract]]/Table39[[#This Row],[CNA Hours]]</f>
        <v>0</v>
      </c>
      <c r="AJ121" s="3">
        <v>0</v>
      </c>
      <c r="AK121" s="3">
        <v>0</v>
      </c>
      <c r="AL121" s="4">
        <v>0</v>
      </c>
      <c r="AM121" s="3">
        <v>0</v>
      </c>
      <c r="AN121" s="3">
        <v>0</v>
      </c>
      <c r="AO121" s="4">
        <v>0</v>
      </c>
      <c r="AP121" s="1" t="s">
        <v>119</v>
      </c>
      <c r="AQ121" s="1">
        <v>4</v>
      </c>
    </row>
    <row r="122" spans="1:43" x14ac:dyDescent="0.2">
      <c r="A122" s="1" t="s">
        <v>221</v>
      </c>
      <c r="B122" s="1" t="s">
        <v>342</v>
      </c>
      <c r="C122" s="1" t="s">
        <v>477</v>
      </c>
      <c r="D122" s="1" t="s">
        <v>589</v>
      </c>
      <c r="E122" s="3">
        <v>62.255555555555553</v>
      </c>
      <c r="F122" s="3">
        <f t="shared" si="8"/>
        <v>217.40544444444441</v>
      </c>
      <c r="G122" s="3">
        <f>SUM(Table39[[#This Row],[RN Hours Contract (W/ Admin, DON)]], Table39[[#This Row],[LPN Contract Hours (w/ Admin)]], Table39[[#This Row],[CNA/NA/Med Aide Contract Hours]])</f>
        <v>2.1888888888888891</v>
      </c>
      <c r="H122" s="4">
        <f>Table39[[#This Row],[Total Contract Hours]]/Table39[[#This Row],[Total Hours Nurse Staffing]]</f>
        <v>1.0068234006201422E-2</v>
      </c>
      <c r="I122" s="3">
        <f>SUM(Table39[[#This Row],[RN Hours]], Table39[[#This Row],[RN Admin Hours]], Table39[[#This Row],[RN DON Hours]])</f>
        <v>30.994444444444447</v>
      </c>
      <c r="J122" s="3">
        <f t="shared" si="9"/>
        <v>2.1888888888888891</v>
      </c>
      <c r="K122" s="4">
        <f>Table39[[#This Row],[RN Hours Contract (W/ Admin, DON)]]/Table39[[#This Row],[RN Hours (w/ Admin, DON)]]</f>
        <v>7.0621975264384296E-2</v>
      </c>
      <c r="L122" s="3">
        <v>5.0583333333333336</v>
      </c>
      <c r="M122" s="3">
        <v>0</v>
      </c>
      <c r="N122" s="4">
        <f>Table39[[#This Row],[RN Hours Contract]]/Table39[[#This Row],[RN Hours]]</f>
        <v>0</v>
      </c>
      <c r="O122" s="3">
        <v>21.180555555555557</v>
      </c>
      <c r="P122" s="3">
        <v>2.1888888888888891</v>
      </c>
      <c r="Q122" s="4">
        <f>Table39[[#This Row],[RN Admin Hours Contract]]/Table39[[#This Row],[RN Admin Hours]]</f>
        <v>0.10334426229508197</v>
      </c>
      <c r="R122" s="3">
        <v>4.7555555555555555</v>
      </c>
      <c r="S122" s="3">
        <v>0</v>
      </c>
      <c r="T122" s="4">
        <f>Table39[[#This Row],[RN DON Hours Contract]]/Table39[[#This Row],[RN DON Hours]]</f>
        <v>0</v>
      </c>
      <c r="U122" s="3">
        <f>SUM(Table39[[#This Row],[LPN Hours]], Table39[[#This Row],[LPN Admin Hours]])</f>
        <v>57.533333333333331</v>
      </c>
      <c r="V122" s="3">
        <f>Table39[[#This Row],[LPN Hours Contract]]+Table39[[#This Row],[LPN Admin Hours Contract]]</f>
        <v>0</v>
      </c>
      <c r="W122" s="4">
        <f t="shared" si="10"/>
        <v>0</v>
      </c>
      <c r="X122" s="3">
        <v>45.016666666666666</v>
      </c>
      <c r="Y122" s="3">
        <v>0</v>
      </c>
      <c r="Z122" s="4">
        <f>Table39[[#This Row],[LPN Hours Contract]]/Table39[[#This Row],[LPN Hours]]</f>
        <v>0</v>
      </c>
      <c r="AA122" s="3">
        <v>12.516666666666667</v>
      </c>
      <c r="AB122" s="3">
        <v>0</v>
      </c>
      <c r="AC122" s="4">
        <v>0</v>
      </c>
      <c r="AD122" s="3">
        <f>SUM(Table39[[#This Row],[CNA Hours]], Table39[[#This Row],[NA in Training Hours]], Table39[[#This Row],[Med Aide/Tech Hours]])</f>
        <v>128.87766666666664</v>
      </c>
      <c r="AE122" s="3">
        <f>SUM(Table39[[#This Row],[CNA Hours Contract]], Table39[[#This Row],[NA in Training Hours Contract]], Table39[[#This Row],[Med Aide/Tech Hours Contract]])</f>
        <v>0</v>
      </c>
      <c r="AF122" s="4">
        <f>Table39[[#This Row],[CNA/NA/Med Aide Contract Hours]]/Table39[[#This Row],[Total CNA, NA in Training, Med Aide/Tech Hours]]</f>
        <v>0</v>
      </c>
      <c r="AG122" s="3">
        <v>124.55822222222221</v>
      </c>
      <c r="AH122" s="3">
        <v>0</v>
      </c>
      <c r="AI122" s="4">
        <f>Table39[[#This Row],[CNA Hours Contract]]/Table39[[#This Row],[CNA Hours]]</f>
        <v>0</v>
      </c>
      <c r="AJ122" s="3">
        <v>1.1555555555555554</v>
      </c>
      <c r="AK122" s="3">
        <v>0</v>
      </c>
      <c r="AL122" s="4">
        <v>0</v>
      </c>
      <c r="AM122" s="3">
        <v>3.1638888888888888</v>
      </c>
      <c r="AN122" s="3">
        <v>0</v>
      </c>
      <c r="AO122" s="4">
        <v>0</v>
      </c>
      <c r="AP122" s="1" t="s">
        <v>120</v>
      </c>
      <c r="AQ122" s="1">
        <v>4</v>
      </c>
    </row>
    <row r="123" spans="1:43" x14ac:dyDescent="0.2">
      <c r="A123" s="1" t="s">
        <v>221</v>
      </c>
      <c r="B123" s="1" t="s">
        <v>343</v>
      </c>
      <c r="C123" s="1" t="s">
        <v>530</v>
      </c>
      <c r="D123" s="1" t="s">
        <v>611</v>
      </c>
      <c r="E123" s="3">
        <v>131.07777777777778</v>
      </c>
      <c r="F123" s="3">
        <f t="shared" si="8"/>
        <v>614.79</v>
      </c>
      <c r="G123" s="3">
        <f>SUM(Table39[[#This Row],[RN Hours Contract (W/ Admin, DON)]], Table39[[#This Row],[LPN Contract Hours (w/ Admin)]], Table39[[#This Row],[CNA/NA/Med Aide Contract Hours]])</f>
        <v>0</v>
      </c>
      <c r="H123" s="4">
        <f>Table39[[#This Row],[Total Contract Hours]]/Table39[[#This Row],[Total Hours Nurse Staffing]]</f>
        <v>0</v>
      </c>
      <c r="I123" s="3">
        <f>SUM(Table39[[#This Row],[RN Hours]], Table39[[#This Row],[RN Admin Hours]], Table39[[#This Row],[RN DON Hours]])</f>
        <v>101.66388888888889</v>
      </c>
      <c r="J123" s="3">
        <f t="shared" si="9"/>
        <v>0</v>
      </c>
      <c r="K123" s="4">
        <f>Table39[[#This Row],[RN Hours Contract (W/ Admin, DON)]]/Table39[[#This Row],[RN Hours (w/ Admin, DON)]]</f>
        <v>0</v>
      </c>
      <c r="L123" s="3">
        <v>96.091666666666669</v>
      </c>
      <c r="M123" s="3">
        <v>0</v>
      </c>
      <c r="N123" s="4">
        <f>Table39[[#This Row],[RN Hours Contract]]/Table39[[#This Row],[RN Hours]]</f>
        <v>0</v>
      </c>
      <c r="O123" s="3">
        <v>4.5361111111111114</v>
      </c>
      <c r="P123" s="3">
        <v>0</v>
      </c>
      <c r="Q123" s="4">
        <f>Table39[[#This Row],[RN Admin Hours Contract]]/Table39[[#This Row],[RN Admin Hours]]</f>
        <v>0</v>
      </c>
      <c r="R123" s="3">
        <v>1.0361111111111112</v>
      </c>
      <c r="S123" s="3">
        <v>0</v>
      </c>
      <c r="T123" s="4">
        <f>Table39[[#This Row],[RN DON Hours Contract]]/Table39[[#This Row],[RN DON Hours]]</f>
        <v>0</v>
      </c>
      <c r="U123" s="3">
        <f>SUM(Table39[[#This Row],[LPN Hours]], Table39[[#This Row],[LPN Admin Hours]])</f>
        <v>136.64444444444445</v>
      </c>
      <c r="V123" s="3">
        <f>Table39[[#This Row],[LPN Hours Contract]]+Table39[[#This Row],[LPN Admin Hours Contract]]</f>
        <v>0</v>
      </c>
      <c r="W123" s="4">
        <f t="shared" si="10"/>
        <v>0</v>
      </c>
      <c r="X123" s="3">
        <v>136.64444444444445</v>
      </c>
      <c r="Y123" s="3">
        <v>0</v>
      </c>
      <c r="Z123" s="4">
        <f>Table39[[#This Row],[LPN Hours Contract]]/Table39[[#This Row],[LPN Hours]]</f>
        <v>0</v>
      </c>
      <c r="AA123" s="3">
        <v>0</v>
      </c>
      <c r="AB123" s="3">
        <v>0</v>
      </c>
      <c r="AC123" s="4">
        <v>0</v>
      </c>
      <c r="AD123" s="3">
        <f>SUM(Table39[[#This Row],[CNA Hours]], Table39[[#This Row],[NA in Training Hours]], Table39[[#This Row],[Med Aide/Tech Hours]])</f>
        <v>376.48166666666663</v>
      </c>
      <c r="AE123" s="3">
        <f>SUM(Table39[[#This Row],[CNA Hours Contract]], Table39[[#This Row],[NA in Training Hours Contract]], Table39[[#This Row],[Med Aide/Tech Hours Contract]])</f>
        <v>0</v>
      </c>
      <c r="AF123" s="4">
        <f>Table39[[#This Row],[CNA/NA/Med Aide Contract Hours]]/Table39[[#This Row],[Total CNA, NA in Training, Med Aide/Tech Hours]]</f>
        <v>0</v>
      </c>
      <c r="AG123" s="3">
        <v>376.48166666666663</v>
      </c>
      <c r="AH123" s="3">
        <v>0</v>
      </c>
      <c r="AI123" s="4">
        <f>Table39[[#This Row],[CNA Hours Contract]]/Table39[[#This Row],[CNA Hours]]</f>
        <v>0</v>
      </c>
      <c r="AJ123" s="3">
        <v>0</v>
      </c>
      <c r="AK123" s="3">
        <v>0</v>
      </c>
      <c r="AL123" s="4">
        <v>0</v>
      </c>
      <c r="AM123" s="3">
        <v>0</v>
      </c>
      <c r="AN123" s="3">
        <v>0</v>
      </c>
      <c r="AO123" s="4">
        <v>0</v>
      </c>
      <c r="AP123" s="1" t="s">
        <v>121</v>
      </c>
      <c r="AQ123" s="1">
        <v>4</v>
      </c>
    </row>
    <row r="124" spans="1:43" x14ac:dyDescent="0.2">
      <c r="A124" s="1" t="s">
        <v>221</v>
      </c>
      <c r="B124" s="1" t="s">
        <v>344</v>
      </c>
      <c r="C124" s="1" t="s">
        <v>531</v>
      </c>
      <c r="D124" s="1" t="s">
        <v>626</v>
      </c>
      <c r="E124" s="3">
        <v>136.33333333333334</v>
      </c>
      <c r="F124" s="3">
        <f t="shared" si="8"/>
        <v>502.56722222222226</v>
      </c>
      <c r="G124" s="3">
        <f>SUM(Table39[[#This Row],[RN Hours Contract (W/ Admin, DON)]], Table39[[#This Row],[LPN Contract Hours (w/ Admin)]], Table39[[#This Row],[CNA/NA/Med Aide Contract Hours]])</f>
        <v>0.70277777777777772</v>
      </c>
      <c r="H124" s="4">
        <f>Table39[[#This Row],[Total Contract Hours]]/Table39[[#This Row],[Total Hours Nurse Staffing]]</f>
        <v>1.3983756733482861E-3</v>
      </c>
      <c r="I124" s="3">
        <f>SUM(Table39[[#This Row],[RN Hours]], Table39[[#This Row],[RN Admin Hours]], Table39[[#This Row],[RN DON Hours]])</f>
        <v>46.678666666666665</v>
      </c>
      <c r="J124" s="3">
        <f t="shared" si="9"/>
        <v>0.70277777777777772</v>
      </c>
      <c r="K124" s="4">
        <f>Table39[[#This Row],[RN Hours Contract (W/ Admin, DON)]]/Table39[[#This Row],[RN Hours (w/ Admin, DON)]]</f>
        <v>1.5055652356060822E-2</v>
      </c>
      <c r="L124" s="3">
        <v>13.003666666666666</v>
      </c>
      <c r="M124" s="3">
        <v>0</v>
      </c>
      <c r="N124" s="4">
        <f>Table39[[#This Row],[RN Hours Contract]]/Table39[[#This Row],[RN Hours]]</f>
        <v>0</v>
      </c>
      <c r="O124" s="3">
        <v>28.875</v>
      </c>
      <c r="P124" s="3">
        <v>0.70277777777777772</v>
      </c>
      <c r="Q124" s="4">
        <f>Table39[[#This Row],[RN Admin Hours Contract]]/Table39[[#This Row],[RN Admin Hours]]</f>
        <v>2.4338624338624337E-2</v>
      </c>
      <c r="R124" s="3">
        <v>4.8</v>
      </c>
      <c r="S124" s="3">
        <v>0</v>
      </c>
      <c r="T124" s="4">
        <f>Table39[[#This Row],[RN DON Hours Contract]]/Table39[[#This Row],[RN DON Hours]]</f>
        <v>0</v>
      </c>
      <c r="U124" s="3">
        <f>SUM(Table39[[#This Row],[LPN Hours]], Table39[[#This Row],[LPN Admin Hours]])</f>
        <v>129.32888888888888</v>
      </c>
      <c r="V124" s="3">
        <f>Table39[[#This Row],[LPN Hours Contract]]+Table39[[#This Row],[LPN Admin Hours Contract]]</f>
        <v>0</v>
      </c>
      <c r="W124" s="4">
        <f t="shared" si="10"/>
        <v>0</v>
      </c>
      <c r="X124" s="3">
        <v>109.27588888888889</v>
      </c>
      <c r="Y124" s="3">
        <v>0</v>
      </c>
      <c r="Z124" s="4">
        <f>Table39[[#This Row],[LPN Hours Contract]]/Table39[[#This Row],[LPN Hours]]</f>
        <v>0</v>
      </c>
      <c r="AA124" s="3">
        <v>20.053000000000004</v>
      </c>
      <c r="AB124" s="3">
        <v>0</v>
      </c>
      <c r="AC124" s="4">
        <v>0</v>
      </c>
      <c r="AD124" s="3">
        <f>SUM(Table39[[#This Row],[CNA Hours]], Table39[[#This Row],[NA in Training Hours]], Table39[[#This Row],[Med Aide/Tech Hours]])</f>
        <v>326.55966666666671</v>
      </c>
      <c r="AE124" s="3">
        <f>SUM(Table39[[#This Row],[CNA Hours Contract]], Table39[[#This Row],[NA in Training Hours Contract]], Table39[[#This Row],[Med Aide/Tech Hours Contract]])</f>
        <v>0</v>
      </c>
      <c r="AF124" s="4">
        <f>Table39[[#This Row],[CNA/NA/Med Aide Contract Hours]]/Table39[[#This Row],[Total CNA, NA in Training, Med Aide/Tech Hours]]</f>
        <v>0</v>
      </c>
      <c r="AG124" s="3">
        <v>318.49433333333337</v>
      </c>
      <c r="AH124" s="3">
        <v>0</v>
      </c>
      <c r="AI124" s="4">
        <f>Table39[[#This Row],[CNA Hours Contract]]/Table39[[#This Row],[CNA Hours]]</f>
        <v>0</v>
      </c>
      <c r="AJ124" s="3">
        <v>8.0653333333333332</v>
      </c>
      <c r="AK124" s="3">
        <v>0</v>
      </c>
      <c r="AL124" s="4">
        <v>0</v>
      </c>
      <c r="AM124" s="3">
        <v>0</v>
      </c>
      <c r="AN124" s="3">
        <v>0</v>
      </c>
      <c r="AO124" s="4">
        <v>0</v>
      </c>
      <c r="AP124" s="1" t="s">
        <v>122</v>
      </c>
      <c r="AQ124" s="1">
        <v>4</v>
      </c>
    </row>
    <row r="125" spans="1:43" x14ac:dyDescent="0.2">
      <c r="A125" s="1" t="s">
        <v>221</v>
      </c>
      <c r="B125" s="1" t="s">
        <v>345</v>
      </c>
      <c r="C125" s="1" t="s">
        <v>462</v>
      </c>
      <c r="D125" s="1" t="s">
        <v>572</v>
      </c>
      <c r="E125" s="3">
        <v>134.27777777777777</v>
      </c>
      <c r="F125" s="3">
        <f t="shared" si="8"/>
        <v>447.43388888888893</v>
      </c>
      <c r="G125" s="3">
        <f>SUM(Table39[[#This Row],[RN Hours Contract (W/ Admin, DON)]], Table39[[#This Row],[LPN Contract Hours (w/ Admin)]], Table39[[#This Row],[CNA/NA/Med Aide Contract Hours]])</f>
        <v>83.053333333333342</v>
      </c>
      <c r="H125" s="4">
        <f>Table39[[#This Row],[Total Contract Hours]]/Table39[[#This Row],[Total Hours Nurse Staffing]]</f>
        <v>0.18562146363025697</v>
      </c>
      <c r="I125" s="3">
        <f>SUM(Table39[[#This Row],[RN Hours]], Table39[[#This Row],[RN Admin Hours]], Table39[[#This Row],[RN DON Hours]])</f>
        <v>49.653111111111102</v>
      </c>
      <c r="J125" s="3">
        <f t="shared" si="9"/>
        <v>4.8</v>
      </c>
      <c r="K125" s="4">
        <f>Table39[[#This Row],[RN Hours Contract (W/ Admin, DON)]]/Table39[[#This Row],[RN Hours (w/ Admin, DON)]]</f>
        <v>9.6670679693339132E-2</v>
      </c>
      <c r="L125" s="3">
        <v>34.413111111111107</v>
      </c>
      <c r="M125" s="3">
        <v>4.1111111111111107</v>
      </c>
      <c r="N125" s="4">
        <f>Table39[[#This Row],[RN Hours Contract]]/Table39[[#This Row],[RN Hours]]</f>
        <v>0.1194635119689524</v>
      </c>
      <c r="O125" s="3">
        <v>10.262222222222217</v>
      </c>
      <c r="P125" s="3">
        <v>0.68888888888888888</v>
      </c>
      <c r="Q125" s="4">
        <f>Table39[[#This Row],[RN Admin Hours Contract]]/Table39[[#This Row],[RN Admin Hours]]</f>
        <v>6.7128627111303629E-2</v>
      </c>
      <c r="R125" s="3">
        <v>4.9777777777777779</v>
      </c>
      <c r="S125" s="3">
        <v>0</v>
      </c>
      <c r="T125" s="4">
        <f>Table39[[#This Row],[RN DON Hours Contract]]/Table39[[#This Row],[RN DON Hours]]</f>
        <v>0</v>
      </c>
      <c r="U125" s="3">
        <f>SUM(Table39[[#This Row],[LPN Hours]], Table39[[#This Row],[LPN Admin Hours]])</f>
        <v>138.04622222222224</v>
      </c>
      <c r="V125" s="3">
        <f>Table39[[#This Row],[LPN Hours Contract]]+Table39[[#This Row],[LPN Admin Hours Contract]]</f>
        <v>14.941666666666666</v>
      </c>
      <c r="W125" s="4">
        <f t="shared" si="10"/>
        <v>0.10823669366782139</v>
      </c>
      <c r="X125" s="3">
        <v>134.60855555555557</v>
      </c>
      <c r="Y125" s="3">
        <v>14.941666666666666</v>
      </c>
      <c r="Z125" s="4">
        <f>Table39[[#This Row],[LPN Hours Contract]]/Table39[[#This Row],[LPN Hours]]</f>
        <v>0.11100086918695112</v>
      </c>
      <c r="AA125" s="3">
        <v>3.4376666666666664</v>
      </c>
      <c r="AB125" s="3">
        <v>0</v>
      </c>
      <c r="AC125" s="4">
        <v>0</v>
      </c>
      <c r="AD125" s="3">
        <f>SUM(Table39[[#This Row],[CNA Hours]], Table39[[#This Row],[NA in Training Hours]], Table39[[#This Row],[Med Aide/Tech Hours]])</f>
        <v>259.73455555555557</v>
      </c>
      <c r="AE125" s="3">
        <f>SUM(Table39[[#This Row],[CNA Hours Contract]], Table39[[#This Row],[NA in Training Hours Contract]], Table39[[#This Row],[Med Aide/Tech Hours Contract]])</f>
        <v>63.311666666666667</v>
      </c>
      <c r="AF125" s="4">
        <f>Table39[[#This Row],[CNA/NA/Med Aide Contract Hours]]/Table39[[#This Row],[Total CNA, NA in Training, Med Aide/Tech Hours]]</f>
        <v>0.24375526980323073</v>
      </c>
      <c r="AG125" s="3">
        <v>259.73455555555557</v>
      </c>
      <c r="AH125" s="3">
        <v>63.311666666666667</v>
      </c>
      <c r="AI125" s="4">
        <f>Table39[[#This Row],[CNA Hours Contract]]/Table39[[#This Row],[CNA Hours]]</f>
        <v>0.24375526980323073</v>
      </c>
      <c r="AJ125" s="3">
        <v>0</v>
      </c>
      <c r="AK125" s="3">
        <v>0</v>
      </c>
      <c r="AL125" s="4">
        <v>0</v>
      </c>
      <c r="AM125" s="3">
        <v>0</v>
      </c>
      <c r="AN125" s="3">
        <v>0</v>
      </c>
      <c r="AO125" s="4">
        <v>0</v>
      </c>
      <c r="AP125" s="1" t="s">
        <v>123</v>
      </c>
      <c r="AQ125" s="1">
        <v>4</v>
      </c>
    </row>
    <row r="126" spans="1:43" x14ac:dyDescent="0.2">
      <c r="A126" s="1" t="s">
        <v>221</v>
      </c>
      <c r="B126" s="1" t="s">
        <v>346</v>
      </c>
      <c r="C126" s="1" t="s">
        <v>532</v>
      </c>
      <c r="D126" s="1" t="s">
        <v>627</v>
      </c>
      <c r="E126" s="3">
        <v>135.46666666666667</v>
      </c>
      <c r="F126" s="3">
        <f t="shared" si="8"/>
        <v>524.39322222222222</v>
      </c>
      <c r="G126" s="3">
        <f>SUM(Table39[[#This Row],[RN Hours Contract (W/ Admin, DON)]], Table39[[#This Row],[LPN Contract Hours (w/ Admin)]], Table39[[#This Row],[CNA/NA/Med Aide Contract Hours]])</f>
        <v>3.8888888888888893</v>
      </c>
      <c r="H126" s="4">
        <f>Table39[[#This Row],[Total Contract Hours]]/Table39[[#This Row],[Total Hours Nurse Staffing]]</f>
        <v>7.4159785521424873E-3</v>
      </c>
      <c r="I126" s="3">
        <f>SUM(Table39[[#This Row],[RN Hours]], Table39[[#This Row],[RN Admin Hours]], Table39[[#This Row],[RN DON Hours]])</f>
        <v>47.285888888888884</v>
      </c>
      <c r="J126" s="3">
        <f t="shared" si="9"/>
        <v>3.8888888888888893</v>
      </c>
      <c r="K126" s="4">
        <f>Table39[[#This Row],[RN Hours Contract (W/ Admin, DON)]]/Table39[[#This Row],[RN Hours (w/ Admin, DON)]]</f>
        <v>8.2242059529152478E-2</v>
      </c>
      <c r="L126" s="3">
        <v>3.5747777777777778</v>
      </c>
      <c r="M126" s="3">
        <v>3.2</v>
      </c>
      <c r="N126" s="4">
        <f>Table39[[#This Row],[RN Hours Contract]]/Table39[[#This Row],[RN Hours]]</f>
        <v>0.89516053833960152</v>
      </c>
      <c r="O126" s="3">
        <v>38.366666666666667</v>
      </c>
      <c r="P126" s="3">
        <v>0.32222222222222224</v>
      </c>
      <c r="Q126" s="4">
        <f>Table39[[#This Row],[RN Admin Hours Contract]]/Table39[[#This Row],[RN Admin Hours]]</f>
        <v>8.3984940631335082E-3</v>
      </c>
      <c r="R126" s="3">
        <v>5.3444444444444441</v>
      </c>
      <c r="S126" s="3">
        <v>0.36666666666666664</v>
      </c>
      <c r="T126" s="4">
        <f>Table39[[#This Row],[RN DON Hours Contract]]/Table39[[#This Row],[RN DON Hours]]</f>
        <v>6.8607068607068611E-2</v>
      </c>
      <c r="U126" s="3">
        <f>SUM(Table39[[#This Row],[LPN Hours]], Table39[[#This Row],[LPN Admin Hours]])</f>
        <v>139.01222222222222</v>
      </c>
      <c r="V126" s="3">
        <f>Table39[[#This Row],[LPN Hours Contract]]+Table39[[#This Row],[LPN Admin Hours Contract]]</f>
        <v>0</v>
      </c>
      <c r="W126" s="4">
        <f t="shared" si="10"/>
        <v>0</v>
      </c>
      <c r="X126" s="3">
        <v>127.37766666666667</v>
      </c>
      <c r="Y126" s="3">
        <v>0</v>
      </c>
      <c r="Z126" s="4">
        <f>Table39[[#This Row],[LPN Hours Contract]]/Table39[[#This Row],[LPN Hours]]</f>
        <v>0</v>
      </c>
      <c r="AA126" s="3">
        <v>11.634555555555552</v>
      </c>
      <c r="AB126" s="3">
        <v>0</v>
      </c>
      <c r="AC126" s="4">
        <v>0</v>
      </c>
      <c r="AD126" s="3">
        <f>SUM(Table39[[#This Row],[CNA Hours]], Table39[[#This Row],[NA in Training Hours]], Table39[[#This Row],[Med Aide/Tech Hours]])</f>
        <v>338.09511111111112</v>
      </c>
      <c r="AE126" s="3">
        <f>SUM(Table39[[#This Row],[CNA Hours Contract]], Table39[[#This Row],[NA in Training Hours Contract]], Table39[[#This Row],[Med Aide/Tech Hours Contract]])</f>
        <v>0</v>
      </c>
      <c r="AF126" s="4">
        <f>Table39[[#This Row],[CNA/NA/Med Aide Contract Hours]]/Table39[[#This Row],[Total CNA, NA in Training, Med Aide/Tech Hours]]</f>
        <v>0</v>
      </c>
      <c r="AG126" s="3">
        <v>329.63622222222222</v>
      </c>
      <c r="AH126" s="3">
        <v>0</v>
      </c>
      <c r="AI126" s="4">
        <f>Table39[[#This Row],[CNA Hours Contract]]/Table39[[#This Row],[CNA Hours]]</f>
        <v>0</v>
      </c>
      <c r="AJ126" s="3">
        <v>8.4588888888888896</v>
      </c>
      <c r="AK126" s="3">
        <v>0</v>
      </c>
      <c r="AL126" s="4">
        <v>0</v>
      </c>
      <c r="AM126" s="3">
        <v>0</v>
      </c>
      <c r="AN126" s="3">
        <v>0</v>
      </c>
      <c r="AO126" s="4">
        <v>0</v>
      </c>
      <c r="AP126" s="1" t="s">
        <v>124</v>
      </c>
      <c r="AQ126" s="1">
        <v>4</v>
      </c>
    </row>
    <row r="127" spans="1:43" x14ac:dyDescent="0.2">
      <c r="A127" s="1" t="s">
        <v>221</v>
      </c>
      <c r="B127" s="1" t="s">
        <v>347</v>
      </c>
      <c r="C127" s="1" t="s">
        <v>472</v>
      </c>
      <c r="D127" s="1" t="s">
        <v>593</v>
      </c>
      <c r="E127" s="3">
        <v>89.011111111111106</v>
      </c>
      <c r="F127" s="3">
        <f t="shared" si="8"/>
        <v>342.4613333333333</v>
      </c>
      <c r="G127" s="3">
        <f>SUM(Table39[[#This Row],[RN Hours Contract (W/ Admin, DON)]], Table39[[#This Row],[LPN Contract Hours (w/ Admin)]], Table39[[#This Row],[CNA/NA/Med Aide Contract Hours]])</f>
        <v>0</v>
      </c>
      <c r="H127" s="4">
        <f>Table39[[#This Row],[Total Contract Hours]]/Table39[[#This Row],[Total Hours Nurse Staffing]]</f>
        <v>0</v>
      </c>
      <c r="I127" s="3">
        <f>SUM(Table39[[#This Row],[RN Hours]], Table39[[#This Row],[RN Admin Hours]], Table39[[#This Row],[RN DON Hours]])</f>
        <v>50.895777777777774</v>
      </c>
      <c r="J127" s="3">
        <f t="shared" si="9"/>
        <v>0</v>
      </c>
      <c r="K127" s="4">
        <f>Table39[[#This Row],[RN Hours Contract (W/ Admin, DON)]]/Table39[[#This Row],[RN Hours (w/ Admin, DON)]]</f>
        <v>0</v>
      </c>
      <c r="L127" s="3">
        <v>50.895777777777774</v>
      </c>
      <c r="M127" s="3">
        <v>0</v>
      </c>
      <c r="N127" s="4">
        <f>Table39[[#This Row],[RN Hours Contract]]/Table39[[#This Row],[RN Hours]]</f>
        <v>0</v>
      </c>
      <c r="O127" s="3">
        <v>0</v>
      </c>
      <c r="P127" s="3">
        <v>0</v>
      </c>
      <c r="Q127" s="4">
        <v>0</v>
      </c>
      <c r="R127" s="3">
        <v>0</v>
      </c>
      <c r="S127" s="3">
        <v>0</v>
      </c>
      <c r="T127" s="4">
        <v>0</v>
      </c>
      <c r="U127" s="3">
        <f>SUM(Table39[[#This Row],[LPN Hours]], Table39[[#This Row],[LPN Admin Hours]])</f>
        <v>109.26177777777777</v>
      </c>
      <c r="V127" s="3">
        <f>Table39[[#This Row],[LPN Hours Contract]]+Table39[[#This Row],[LPN Admin Hours Contract]]</f>
        <v>0</v>
      </c>
      <c r="W127" s="4">
        <f t="shared" si="10"/>
        <v>0</v>
      </c>
      <c r="X127" s="3">
        <v>109.26177777777777</v>
      </c>
      <c r="Y127" s="3">
        <v>0</v>
      </c>
      <c r="Z127" s="4">
        <f>Table39[[#This Row],[LPN Hours Contract]]/Table39[[#This Row],[LPN Hours]]</f>
        <v>0</v>
      </c>
      <c r="AA127" s="3">
        <v>0</v>
      </c>
      <c r="AB127" s="3">
        <v>0</v>
      </c>
      <c r="AC127" s="4">
        <v>0</v>
      </c>
      <c r="AD127" s="3">
        <f>SUM(Table39[[#This Row],[CNA Hours]], Table39[[#This Row],[NA in Training Hours]], Table39[[#This Row],[Med Aide/Tech Hours]])</f>
        <v>182.30377777777778</v>
      </c>
      <c r="AE127" s="3">
        <f>SUM(Table39[[#This Row],[CNA Hours Contract]], Table39[[#This Row],[NA in Training Hours Contract]], Table39[[#This Row],[Med Aide/Tech Hours Contract]])</f>
        <v>0</v>
      </c>
      <c r="AF127" s="4">
        <f>Table39[[#This Row],[CNA/NA/Med Aide Contract Hours]]/Table39[[#This Row],[Total CNA, NA in Training, Med Aide/Tech Hours]]</f>
        <v>0</v>
      </c>
      <c r="AG127" s="3">
        <v>182.30377777777778</v>
      </c>
      <c r="AH127" s="3">
        <v>0</v>
      </c>
      <c r="AI127" s="4">
        <f>Table39[[#This Row],[CNA Hours Contract]]/Table39[[#This Row],[CNA Hours]]</f>
        <v>0</v>
      </c>
      <c r="AJ127" s="3">
        <v>0</v>
      </c>
      <c r="AK127" s="3">
        <v>0</v>
      </c>
      <c r="AL127" s="4">
        <v>0</v>
      </c>
      <c r="AM127" s="3">
        <v>0</v>
      </c>
      <c r="AN127" s="3">
        <v>0</v>
      </c>
      <c r="AO127" s="4">
        <v>0</v>
      </c>
      <c r="AP127" s="1" t="s">
        <v>125</v>
      </c>
      <c r="AQ127" s="1">
        <v>4</v>
      </c>
    </row>
    <row r="128" spans="1:43" x14ac:dyDescent="0.2">
      <c r="A128" s="1" t="s">
        <v>221</v>
      </c>
      <c r="B128" s="1" t="s">
        <v>348</v>
      </c>
      <c r="C128" s="1" t="s">
        <v>533</v>
      </c>
      <c r="D128" s="1" t="s">
        <v>572</v>
      </c>
      <c r="E128" s="3">
        <v>45.655555555555559</v>
      </c>
      <c r="F128" s="3">
        <f t="shared" si="8"/>
        <v>228.10444444444443</v>
      </c>
      <c r="G128" s="3">
        <f>SUM(Table39[[#This Row],[RN Hours Contract (W/ Admin, DON)]], Table39[[#This Row],[LPN Contract Hours (w/ Admin)]], Table39[[#This Row],[CNA/NA/Med Aide Contract Hours]])</f>
        <v>12.940777777777775</v>
      </c>
      <c r="H128" s="4">
        <f>Table39[[#This Row],[Total Contract Hours]]/Table39[[#This Row],[Total Hours Nurse Staffing]]</f>
        <v>5.673180901536333E-2</v>
      </c>
      <c r="I128" s="3">
        <f>SUM(Table39[[#This Row],[RN Hours]], Table39[[#This Row],[RN Admin Hours]], Table39[[#This Row],[RN DON Hours]])</f>
        <v>23.561777777777781</v>
      </c>
      <c r="J128" s="3">
        <f t="shared" si="9"/>
        <v>0.39166666666666666</v>
      </c>
      <c r="K128" s="4">
        <f>Table39[[#This Row],[RN Hours Contract (W/ Admin, DON)]]/Table39[[#This Row],[RN Hours (w/ Admin, DON)]]</f>
        <v>1.6622967518014106E-2</v>
      </c>
      <c r="L128" s="3">
        <v>12.824222222222224</v>
      </c>
      <c r="M128" s="3">
        <v>0.39166666666666666</v>
      </c>
      <c r="N128" s="4">
        <f>Table39[[#This Row],[RN Hours Contract]]/Table39[[#This Row],[RN Hours]]</f>
        <v>3.0541163423382832E-2</v>
      </c>
      <c r="O128" s="3">
        <v>5.0486666666666684</v>
      </c>
      <c r="P128" s="3">
        <v>0</v>
      </c>
      <c r="Q128" s="4">
        <v>0</v>
      </c>
      <c r="R128" s="3">
        <v>5.6888888888888891</v>
      </c>
      <c r="S128" s="3">
        <v>0</v>
      </c>
      <c r="T128" s="4">
        <f>Table39[[#This Row],[RN DON Hours Contract]]/Table39[[#This Row],[RN DON Hours]]</f>
        <v>0</v>
      </c>
      <c r="U128" s="3">
        <f>SUM(Table39[[#This Row],[LPN Hours]], Table39[[#This Row],[LPN Admin Hours]])</f>
        <v>77.063111111111112</v>
      </c>
      <c r="V128" s="3">
        <f>Table39[[#This Row],[LPN Hours Contract]]+Table39[[#This Row],[LPN Admin Hours Contract]]</f>
        <v>0.21666666666666667</v>
      </c>
      <c r="W128" s="4">
        <f t="shared" si="10"/>
        <v>2.8115483990034142E-3</v>
      </c>
      <c r="X128" s="3">
        <v>72.479111111111109</v>
      </c>
      <c r="Y128" s="3">
        <v>0.21666666666666667</v>
      </c>
      <c r="Z128" s="4">
        <f>Table39[[#This Row],[LPN Hours Contract]]/Table39[[#This Row],[LPN Hours]]</f>
        <v>2.9893670513496612E-3</v>
      </c>
      <c r="AA128" s="3">
        <v>4.5840000000000005</v>
      </c>
      <c r="AB128" s="3">
        <v>0</v>
      </c>
      <c r="AC128" s="4">
        <v>0</v>
      </c>
      <c r="AD128" s="3">
        <f>SUM(Table39[[#This Row],[CNA Hours]], Table39[[#This Row],[NA in Training Hours]], Table39[[#This Row],[Med Aide/Tech Hours]])</f>
        <v>127.47955555555555</v>
      </c>
      <c r="AE128" s="3">
        <f>SUM(Table39[[#This Row],[CNA Hours Contract]], Table39[[#This Row],[NA in Training Hours Contract]], Table39[[#This Row],[Med Aide/Tech Hours Contract]])</f>
        <v>12.332444444444443</v>
      </c>
      <c r="AF128" s="4">
        <f>Table39[[#This Row],[CNA/NA/Med Aide Contract Hours]]/Table39[[#This Row],[Total CNA, NA in Training, Med Aide/Tech Hours]]</f>
        <v>9.6740566679101483E-2</v>
      </c>
      <c r="AG128" s="3">
        <v>127.47955555555555</v>
      </c>
      <c r="AH128" s="3">
        <v>12.332444444444443</v>
      </c>
      <c r="AI128" s="4">
        <f>Table39[[#This Row],[CNA Hours Contract]]/Table39[[#This Row],[CNA Hours]]</f>
        <v>9.6740566679101483E-2</v>
      </c>
      <c r="AJ128" s="3">
        <v>0</v>
      </c>
      <c r="AK128" s="3">
        <v>0</v>
      </c>
      <c r="AL128" s="4">
        <v>0</v>
      </c>
      <c r="AM128" s="3">
        <v>0</v>
      </c>
      <c r="AN128" s="3">
        <v>0</v>
      </c>
      <c r="AO128" s="4">
        <v>0</v>
      </c>
      <c r="AP128" s="1" t="s">
        <v>126</v>
      </c>
      <c r="AQ128" s="1">
        <v>4</v>
      </c>
    </row>
    <row r="129" spans="1:43" x14ac:dyDescent="0.2">
      <c r="A129" s="1" t="s">
        <v>221</v>
      </c>
      <c r="B129" s="1" t="s">
        <v>349</v>
      </c>
      <c r="C129" s="1" t="s">
        <v>534</v>
      </c>
      <c r="D129" s="1" t="s">
        <v>628</v>
      </c>
      <c r="E129" s="3">
        <v>117.6</v>
      </c>
      <c r="F129" s="3">
        <f t="shared" si="8"/>
        <v>529.28888888888889</v>
      </c>
      <c r="G129" s="3">
        <f>SUM(Table39[[#This Row],[RN Hours Contract (W/ Admin, DON)]], Table39[[#This Row],[LPN Contract Hours (w/ Admin)]], Table39[[#This Row],[CNA/NA/Med Aide Contract Hours]])</f>
        <v>0</v>
      </c>
      <c r="H129" s="4">
        <f>Table39[[#This Row],[Total Contract Hours]]/Table39[[#This Row],[Total Hours Nurse Staffing]]</f>
        <v>0</v>
      </c>
      <c r="I129" s="3">
        <f>SUM(Table39[[#This Row],[RN Hours]], Table39[[#This Row],[RN Admin Hours]], Table39[[#This Row],[RN DON Hours]])</f>
        <v>73.819444444444443</v>
      </c>
      <c r="J129" s="3">
        <f t="shared" si="9"/>
        <v>0</v>
      </c>
      <c r="K129" s="4">
        <f>Table39[[#This Row],[RN Hours Contract (W/ Admin, DON)]]/Table39[[#This Row],[RN Hours (w/ Admin, DON)]]</f>
        <v>0</v>
      </c>
      <c r="L129" s="3">
        <v>68.486111111111114</v>
      </c>
      <c r="M129" s="3">
        <v>0</v>
      </c>
      <c r="N129" s="4">
        <f>Table39[[#This Row],[RN Hours Contract]]/Table39[[#This Row],[RN Hours]]</f>
        <v>0</v>
      </c>
      <c r="O129" s="3">
        <v>0</v>
      </c>
      <c r="P129" s="3">
        <v>0</v>
      </c>
      <c r="Q129" s="4">
        <v>0</v>
      </c>
      <c r="R129" s="3">
        <v>5.333333333333333</v>
      </c>
      <c r="S129" s="3">
        <v>0</v>
      </c>
      <c r="T129" s="4">
        <f>Table39[[#This Row],[RN DON Hours Contract]]/Table39[[#This Row],[RN DON Hours]]</f>
        <v>0</v>
      </c>
      <c r="U129" s="3">
        <f>SUM(Table39[[#This Row],[LPN Hours]], Table39[[#This Row],[LPN Admin Hours]])</f>
        <v>142.87222222222223</v>
      </c>
      <c r="V129" s="3">
        <f>Table39[[#This Row],[LPN Hours Contract]]+Table39[[#This Row],[LPN Admin Hours Contract]]</f>
        <v>0</v>
      </c>
      <c r="W129" s="4">
        <f t="shared" si="10"/>
        <v>0</v>
      </c>
      <c r="X129" s="3">
        <v>142.87222222222223</v>
      </c>
      <c r="Y129" s="3">
        <v>0</v>
      </c>
      <c r="Z129" s="4">
        <f>Table39[[#This Row],[LPN Hours Contract]]/Table39[[#This Row],[LPN Hours]]</f>
        <v>0</v>
      </c>
      <c r="AA129" s="3">
        <v>0</v>
      </c>
      <c r="AB129" s="3">
        <v>0</v>
      </c>
      <c r="AC129" s="4">
        <v>0</v>
      </c>
      <c r="AD129" s="3">
        <f>SUM(Table39[[#This Row],[CNA Hours]], Table39[[#This Row],[NA in Training Hours]], Table39[[#This Row],[Med Aide/Tech Hours]])</f>
        <v>312.59722222222223</v>
      </c>
      <c r="AE129" s="3">
        <f>SUM(Table39[[#This Row],[CNA Hours Contract]], Table39[[#This Row],[NA in Training Hours Contract]], Table39[[#This Row],[Med Aide/Tech Hours Contract]])</f>
        <v>0</v>
      </c>
      <c r="AF129" s="4">
        <f>Table39[[#This Row],[CNA/NA/Med Aide Contract Hours]]/Table39[[#This Row],[Total CNA, NA in Training, Med Aide/Tech Hours]]</f>
        <v>0</v>
      </c>
      <c r="AG129" s="3">
        <v>312.59722222222223</v>
      </c>
      <c r="AH129" s="3">
        <v>0</v>
      </c>
      <c r="AI129" s="4">
        <f>Table39[[#This Row],[CNA Hours Contract]]/Table39[[#This Row],[CNA Hours]]</f>
        <v>0</v>
      </c>
      <c r="AJ129" s="3">
        <v>0</v>
      </c>
      <c r="AK129" s="3">
        <v>0</v>
      </c>
      <c r="AL129" s="4">
        <v>0</v>
      </c>
      <c r="AM129" s="3">
        <v>0</v>
      </c>
      <c r="AN129" s="3">
        <v>0</v>
      </c>
      <c r="AO129" s="4">
        <v>0</v>
      </c>
      <c r="AP129" s="1" t="s">
        <v>127</v>
      </c>
      <c r="AQ129" s="1">
        <v>4</v>
      </c>
    </row>
    <row r="130" spans="1:43" x14ac:dyDescent="0.2">
      <c r="A130" s="1" t="s">
        <v>221</v>
      </c>
      <c r="B130" s="1" t="s">
        <v>350</v>
      </c>
      <c r="C130" s="1" t="s">
        <v>535</v>
      </c>
      <c r="D130" s="1" t="s">
        <v>596</v>
      </c>
      <c r="E130" s="3">
        <v>70.066666666666663</v>
      </c>
      <c r="F130" s="3">
        <f t="shared" si="8"/>
        <v>276.71944444444443</v>
      </c>
      <c r="G130" s="3">
        <f>SUM(Table39[[#This Row],[RN Hours Contract (W/ Admin, DON)]], Table39[[#This Row],[LPN Contract Hours (w/ Admin)]], Table39[[#This Row],[CNA/NA/Med Aide Contract Hours]])</f>
        <v>0</v>
      </c>
      <c r="H130" s="4">
        <f>Table39[[#This Row],[Total Contract Hours]]/Table39[[#This Row],[Total Hours Nurse Staffing]]</f>
        <v>0</v>
      </c>
      <c r="I130" s="3">
        <f>SUM(Table39[[#This Row],[RN Hours]], Table39[[#This Row],[RN Admin Hours]], Table39[[#This Row],[RN DON Hours]])</f>
        <v>29.919444444444441</v>
      </c>
      <c r="J130" s="3">
        <f t="shared" si="9"/>
        <v>0</v>
      </c>
      <c r="K130" s="4">
        <f>Table39[[#This Row],[RN Hours Contract (W/ Admin, DON)]]/Table39[[#This Row],[RN Hours (w/ Admin, DON)]]</f>
        <v>0</v>
      </c>
      <c r="L130" s="3">
        <v>19.252777777777776</v>
      </c>
      <c r="M130" s="3">
        <v>0</v>
      </c>
      <c r="N130" s="4">
        <f>Table39[[#This Row],[RN Hours Contract]]/Table39[[#This Row],[RN Hours]]</f>
        <v>0</v>
      </c>
      <c r="O130" s="3">
        <v>5.333333333333333</v>
      </c>
      <c r="P130" s="3">
        <v>0</v>
      </c>
      <c r="Q130" s="4">
        <v>0</v>
      </c>
      <c r="R130" s="3">
        <v>5.333333333333333</v>
      </c>
      <c r="S130" s="3">
        <v>0</v>
      </c>
      <c r="T130" s="4">
        <f>Table39[[#This Row],[RN DON Hours Contract]]/Table39[[#This Row],[RN DON Hours]]</f>
        <v>0</v>
      </c>
      <c r="U130" s="3">
        <f>SUM(Table39[[#This Row],[LPN Hours]], Table39[[#This Row],[LPN Admin Hours]])</f>
        <v>67.88611111111112</v>
      </c>
      <c r="V130" s="3">
        <f>Table39[[#This Row],[LPN Hours Contract]]+Table39[[#This Row],[LPN Admin Hours Contract]]</f>
        <v>0</v>
      </c>
      <c r="W130" s="4">
        <f t="shared" si="10"/>
        <v>0</v>
      </c>
      <c r="X130" s="3">
        <v>56.583333333333336</v>
      </c>
      <c r="Y130" s="3">
        <v>0</v>
      </c>
      <c r="Z130" s="4">
        <f>Table39[[#This Row],[LPN Hours Contract]]/Table39[[#This Row],[LPN Hours]]</f>
        <v>0</v>
      </c>
      <c r="AA130" s="3">
        <v>11.302777777777777</v>
      </c>
      <c r="AB130" s="3">
        <v>0</v>
      </c>
      <c r="AC130" s="4">
        <v>0</v>
      </c>
      <c r="AD130" s="3">
        <f>SUM(Table39[[#This Row],[CNA Hours]], Table39[[#This Row],[NA in Training Hours]], Table39[[#This Row],[Med Aide/Tech Hours]])</f>
        <v>178.91388888888889</v>
      </c>
      <c r="AE130" s="3">
        <f>SUM(Table39[[#This Row],[CNA Hours Contract]], Table39[[#This Row],[NA in Training Hours Contract]], Table39[[#This Row],[Med Aide/Tech Hours Contract]])</f>
        <v>0</v>
      </c>
      <c r="AF130" s="4">
        <f>Table39[[#This Row],[CNA/NA/Med Aide Contract Hours]]/Table39[[#This Row],[Total CNA, NA in Training, Med Aide/Tech Hours]]</f>
        <v>0</v>
      </c>
      <c r="AG130" s="3">
        <v>178.91388888888889</v>
      </c>
      <c r="AH130" s="3">
        <v>0</v>
      </c>
      <c r="AI130" s="4">
        <f>Table39[[#This Row],[CNA Hours Contract]]/Table39[[#This Row],[CNA Hours]]</f>
        <v>0</v>
      </c>
      <c r="AJ130" s="3">
        <v>0</v>
      </c>
      <c r="AK130" s="3">
        <v>0</v>
      </c>
      <c r="AL130" s="4">
        <v>0</v>
      </c>
      <c r="AM130" s="3">
        <v>0</v>
      </c>
      <c r="AN130" s="3">
        <v>0</v>
      </c>
      <c r="AO130" s="4">
        <v>0</v>
      </c>
      <c r="AP130" s="1" t="s">
        <v>128</v>
      </c>
      <c r="AQ130" s="1">
        <v>4</v>
      </c>
    </row>
    <row r="131" spans="1:43" x14ac:dyDescent="0.2">
      <c r="A131" s="1" t="s">
        <v>221</v>
      </c>
      <c r="B131" s="1" t="s">
        <v>351</v>
      </c>
      <c r="C131" s="1" t="s">
        <v>536</v>
      </c>
      <c r="D131" s="1" t="s">
        <v>629</v>
      </c>
      <c r="E131" s="3">
        <v>101.14444444444445</v>
      </c>
      <c r="F131" s="3">
        <f t="shared" si="8"/>
        <v>420.54166666666663</v>
      </c>
      <c r="G131" s="3">
        <f>SUM(Table39[[#This Row],[RN Hours Contract (W/ Admin, DON)]], Table39[[#This Row],[LPN Contract Hours (w/ Admin)]], Table39[[#This Row],[CNA/NA/Med Aide Contract Hours]])</f>
        <v>0</v>
      </c>
      <c r="H131" s="4">
        <f>Table39[[#This Row],[Total Contract Hours]]/Table39[[#This Row],[Total Hours Nurse Staffing]]</f>
        <v>0</v>
      </c>
      <c r="I131" s="3">
        <f>SUM(Table39[[#This Row],[RN Hours]], Table39[[#This Row],[RN Admin Hours]], Table39[[#This Row],[RN DON Hours]])</f>
        <v>44.830555555555556</v>
      </c>
      <c r="J131" s="3">
        <f t="shared" si="9"/>
        <v>0</v>
      </c>
      <c r="K131" s="4">
        <f>Table39[[#This Row],[RN Hours Contract (W/ Admin, DON)]]/Table39[[#This Row],[RN Hours (w/ Admin, DON)]]</f>
        <v>0</v>
      </c>
      <c r="L131" s="3">
        <v>28.838888888888889</v>
      </c>
      <c r="M131" s="3">
        <v>0</v>
      </c>
      <c r="N131" s="4">
        <f>Table39[[#This Row],[RN Hours Contract]]/Table39[[#This Row],[RN Hours]]</f>
        <v>0</v>
      </c>
      <c r="O131" s="3">
        <v>10.025</v>
      </c>
      <c r="P131" s="3">
        <v>0</v>
      </c>
      <c r="Q131" s="4">
        <v>0</v>
      </c>
      <c r="R131" s="3">
        <v>5.9666666666666668</v>
      </c>
      <c r="S131" s="3">
        <v>0</v>
      </c>
      <c r="T131" s="4">
        <f>Table39[[#This Row],[RN DON Hours Contract]]/Table39[[#This Row],[RN DON Hours]]</f>
        <v>0</v>
      </c>
      <c r="U131" s="3">
        <f>SUM(Table39[[#This Row],[LPN Hours]], Table39[[#This Row],[LPN Admin Hours]])</f>
        <v>112.07777777777778</v>
      </c>
      <c r="V131" s="3">
        <f>Table39[[#This Row],[LPN Hours Contract]]+Table39[[#This Row],[LPN Admin Hours Contract]]</f>
        <v>0</v>
      </c>
      <c r="W131" s="4">
        <f t="shared" si="10"/>
        <v>0</v>
      </c>
      <c r="X131" s="3">
        <v>112.07777777777778</v>
      </c>
      <c r="Y131" s="3">
        <v>0</v>
      </c>
      <c r="Z131" s="4">
        <f>Table39[[#This Row],[LPN Hours Contract]]/Table39[[#This Row],[LPN Hours]]</f>
        <v>0</v>
      </c>
      <c r="AA131" s="3">
        <v>0</v>
      </c>
      <c r="AB131" s="3">
        <v>0</v>
      </c>
      <c r="AC131" s="4">
        <v>0</v>
      </c>
      <c r="AD131" s="3">
        <f>SUM(Table39[[#This Row],[CNA Hours]], Table39[[#This Row],[NA in Training Hours]], Table39[[#This Row],[Med Aide/Tech Hours]])</f>
        <v>263.63333333333333</v>
      </c>
      <c r="AE131" s="3">
        <f>SUM(Table39[[#This Row],[CNA Hours Contract]], Table39[[#This Row],[NA in Training Hours Contract]], Table39[[#This Row],[Med Aide/Tech Hours Contract]])</f>
        <v>0</v>
      </c>
      <c r="AF131" s="4">
        <f>Table39[[#This Row],[CNA/NA/Med Aide Contract Hours]]/Table39[[#This Row],[Total CNA, NA in Training, Med Aide/Tech Hours]]</f>
        <v>0</v>
      </c>
      <c r="AG131" s="3">
        <v>263.63333333333333</v>
      </c>
      <c r="AH131" s="3">
        <v>0</v>
      </c>
      <c r="AI131" s="4">
        <f>Table39[[#This Row],[CNA Hours Contract]]/Table39[[#This Row],[CNA Hours]]</f>
        <v>0</v>
      </c>
      <c r="AJ131" s="3">
        <v>0</v>
      </c>
      <c r="AK131" s="3">
        <v>0</v>
      </c>
      <c r="AL131" s="4">
        <v>0</v>
      </c>
      <c r="AM131" s="3">
        <v>0</v>
      </c>
      <c r="AN131" s="3">
        <v>0</v>
      </c>
      <c r="AO131" s="4">
        <v>0</v>
      </c>
      <c r="AP131" s="1" t="s">
        <v>129</v>
      </c>
      <c r="AQ131" s="1">
        <v>4</v>
      </c>
    </row>
    <row r="132" spans="1:43" x14ac:dyDescent="0.2">
      <c r="A132" s="1" t="s">
        <v>221</v>
      </c>
      <c r="B132" s="1" t="s">
        <v>352</v>
      </c>
      <c r="C132" s="1" t="s">
        <v>531</v>
      </c>
      <c r="D132" s="1" t="s">
        <v>626</v>
      </c>
      <c r="E132" s="3">
        <v>85.111111111111114</v>
      </c>
      <c r="F132" s="3">
        <f t="shared" si="8"/>
        <v>361.27499999999998</v>
      </c>
      <c r="G132" s="3">
        <f>SUM(Table39[[#This Row],[RN Hours Contract (W/ Admin, DON)]], Table39[[#This Row],[LPN Contract Hours (w/ Admin)]], Table39[[#This Row],[CNA/NA/Med Aide Contract Hours]])</f>
        <v>0</v>
      </c>
      <c r="H132" s="4">
        <f>Table39[[#This Row],[Total Contract Hours]]/Table39[[#This Row],[Total Hours Nurse Staffing]]</f>
        <v>0</v>
      </c>
      <c r="I132" s="3">
        <f>SUM(Table39[[#This Row],[RN Hours]], Table39[[#This Row],[RN Admin Hours]], Table39[[#This Row],[RN DON Hours]])</f>
        <v>43.538888888888884</v>
      </c>
      <c r="J132" s="3">
        <f t="shared" si="9"/>
        <v>0</v>
      </c>
      <c r="K132" s="4">
        <f>Table39[[#This Row],[RN Hours Contract (W/ Admin, DON)]]/Table39[[#This Row],[RN Hours (w/ Admin, DON)]]</f>
        <v>0</v>
      </c>
      <c r="L132" s="3">
        <v>38.738888888888887</v>
      </c>
      <c r="M132" s="3">
        <v>0</v>
      </c>
      <c r="N132" s="4">
        <f>Table39[[#This Row],[RN Hours Contract]]/Table39[[#This Row],[RN Hours]]</f>
        <v>0</v>
      </c>
      <c r="O132" s="3">
        <v>0</v>
      </c>
      <c r="P132" s="3">
        <v>0</v>
      </c>
      <c r="Q132" s="4">
        <v>0</v>
      </c>
      <c r="R132" s="3">
        <v>4.8</v>
      </c>
      <c r="S132" s="3">
        <v>0</v>
      </c>
      <c r="T132" s="4">
        <f>Table39[[#This Row],[RN DON Hours Contract]]/Table39[[#This Row],[RN DON Hours]]</f>
        <v>0</v>
      </c>
      <c r="U132" s="3">
        <f>SUM(Table39[[#This Row],[LPN Hours]], Table39[[#This Row],[LPN Admin Hours]])</f>
        <v>110.01944444444445</v>
      </c>
      <c r="V132" s="3">
        <f>Table39[[#This Row],[LPN Hours Contract]]+Table39[[#This Row],[LPN Admin Hours Contract]]</f>
        <v>0</v>
      </c>
      <c r="W132" s="4">
        <f t="shared" si="10"/>
        <v>0</v>
      </c>
      <c r="X132" s="3">
        <v>104.39444444444445</v>
      </c>
      <c r="Y132" s="3">
        <v>0</v>
      </c>
      <c r="Z132" s="4">
        <f>Table39[[#This Row],[LPN Hours Contract]]/Table39[[#This Row],[LPN Hours]]</f>
        <v>0</v>
      </c>
      <c r="AA132" s="3">
        <v>5.625</v>
      </c>
      <c r="AB132" s="3">
        <v>0</v>
      </c>
      <c r="AC132" s="4">
        <v>0</v>
      </c>
      <c r="AD132" s="3">
        <f>SUM(Table39[[#This Row],[CNA Hours]], Table39[[#This Row],[NA in Training Hours]], Table39[[#This Row],[Med Aide/Tech Hours]])</f>
        <v>207.71666666666667</v>
      </c>
      <c r="AE132" s="3">
        <f>SUM(Table39[[#This Row],[CNA Hours Contract]], Table39[[#This Row],[NA in Training Hours Contract]], Table39[[#This Row],[Med Aide/Tech Hours Contract]])</f>
        <v>0</v>
      </c>
      <c r="AF132" s="4">
        <f>Table39[[#This Row],[CNA/NA/Med Aide Contract Hours]]/Table39[[#This Row],[Total CNA, NA in Training, Med Aide/Tech Hours]]</f>
        <v>0</v>
      </c>
      <c r="AG132" s="3">
        <v>207.71666666666667</v>
      </c>
      <c r="AH132" s="3">
        <v>0</v>
      </c>
      <c r="AI132" s="4">
        <f>Table39[[#This Row],[CNA Hours Contract]]/Table39[[#This Row],[CNA Hours]]</f>
        <v>0</v>
      </c>
      <c r="AJ132" s="3">
        <v>0</v>
      </c>
      <c r="AK132" s="3">
        <v>0</v>
      </c>
      <c r="AL132" s="4">
        <v>0</v>
      </c>
      <c r="AM132" s="3">
        <v>0</v>
      </c>
      <c r="AN132" s="3">
        <v>0</v>
      </c>
      <c r="AO132" s="4">
        <v>0</v>
      </c>
      <c r="AP132" s="1" t="s">
        <v>130</v>
      </c>
      <c r="AQ132" s="1">
        <v>4</v>
      </c>
    </row>
    <row r="133" spans="1:43" x14ac:dyDescent="0.2">
      <c r="A133" s="1" t="s">
        <v>221</v>
      </c>
      <c r="B133" s="1" t="s">
        <v>353</v>
      </c>
      <c r="C133" s="1" t="s">
        <v>445</v>
      </c>
      <c r="D133" s="1" t="s">
        <v>572</v>
      </c>
      <c r="E133" s="3">
        <v>116.58888888888889</v>
      </c>
      <c r="F133" s="3">
        <f t="shared" si="8"/>
        <v>335.54644444444443</v>
      </c>
      <c r="G133" s="3">
        <f>SUM(Table39[[#This Row],[RN Hours Contract (W/ Admin, DON)]], Table39[[#This Row],[LPN Contract Hours (w/ Admin)]], Table39[[#This Row],[CNA/NA/Med Aide Contract Hours]])</f>
        <v>0</v>
      </c>
      <c r="H133" s="4">
        <f>Table39[[#This Row],[Total Contract Hours]]/Table39[[#This Row],[Total Hours Nurse Staffing]]</f>
        <v>0</v>
      </c>
      <c r="I133" s="3">
        <f>SUM(Table39[[#This Row],[RN Hours]], Table39[[#This Row],[RN Admin Hours]], Table39[[#This Row],[RN DON Hours]])</f>
        <v>48.393222222222221</v>
      </c>
      <c r="J133" s="3">
        <f t="shared" si="9"/>
        <v>0</v>
      </c>
      <c r="K133" s="4">
        <f>Table39[[#This Row],[RN Hours Contract (W/ Admin, DON)]]/Table39[[#This Row],[RN Hours (w/ Admin, DON)]]</f>
        <v>0</v>
      </c>
      <c r="L133" s="3">
        <v>43.059888888888885</v>
      </c>
      <c r="M133" s="3">
        <v>0</v>
      </c>
      <c r="N133" s="4">
        <f>Table39[[#This Row],[RN Hours Contract]]/Table39[[#This Row],[RN Hours]]</f>
        <v>0</v>
      </c>
      <c r="O133" s="3">
        <v>0</v>
      </c>
      <c r="P133" s="3">
        <v>0</v>
      </c>
      <c r="Q133" s="4">
        <v>0</v>
      </c>
      <c r="R133" s="3">
        <v>5.333333333333333</v>
      </c>
      <c r="S133" s="3">
        <v>0</v>
      </c>
      <c r="T133" s="4">
        <f>Table39[[#This Row],[RN DON Hours Contract]]/Table39[[#This Row],[RN DON Hours]]</f>
        <v>0</v>
      </c>
      <c r="U133" s="3">
        <f>SUM(Table39[[#This Row],[LPN Hours]], Table39[[#This Row],[LPN Admin Hours]])</f>
        <v>101.51744444444445</v>
      </c>
      <c r="V133" s="3">
        <f>Table39[[#This Row],[LPN Hours Contract]]+Table39[[#This Row],[LPN Admin Hours Contract]]</f>
        <v>0</v>
      </c>
      <c r="W133" s="4">
        <f t="shared" si="10"/>
        <v>0</v>
      </c>
      <c r="X133" s="3">
        <v>86.406555555555556</v>
      </c>
      <c r="Y133" s="3">
        <v>0</v>
      </c>
      <c r="Z133" s="4">
        <f>Table39[[#This Row],[LPN Hours Contract]]/Table39[[#This Row],[LPN Hours]]</f>
        <v>0</v>
      </c>
      <c r="AA133" s="3">
        <v>15.110888888888892</v>
      </c>
      <c r="AB133" s="3">
        <v>0</v>
      </c>
      <c r="AC133" s="4">
        <v>0</v>
      </c>
      <c r="AD133" s="3">
        <f>SUM(Table39[[#This Row],[CNA Hours]], Table39[[#This Row],[NA in Training Hours]], Table39[[#This Row],[Med Aide/Tech Hours]])</f>
        <v>185.63577777777778</v>
      </c>
      <c r="AE133" s="3">
        <f>SUM(Table39[[#This Row],[CNA Hours Contract]], Table39[[#This Row],[NA in Training Hours Contract]], Table39[[#This Row],[Med Aide/Tech Hours Contract]])</f>
        <v>0</v>
      </c>
      <c r="AF133" s="4">
        <f>Table39[[#This Row],[CNA/NA/Med Aide Contract Hours]]/Table39[[#This Row],[Total CNA, NA in Training, Med Aide/Tech Hours]]</f>
        <v>0</v>
      </c>
      <c r="AG133" s="3">
        <v>156.33333333333334</v>
      </c>
      <c r="AH133" s="3">
        <v>0</v>
      </c>
      <c r="AI133" s="4">
        <f>Table39[[#This Row],[CNA Hours Contract]]/Table39[[#This Row],[CNA Hours]]</f>
        <v>0</v>
      </c>
      <c r="AJ133" s="3">
        <v>29.302444444444436</v>
      </c>
      <c r="AK133" s="3">
        <v>0</v>
      </c>
      <c r="AL133" s="4">
        <v>0</v>
      </c>
      <c r="AM133" s="3">
        <v>0</v>
      </c>
      <c r="AN133" s="3">
        <v>0</v>
      </c>
      <c r="AO133" s="4">
        <v>0</v>
      </c>
      <c r="AP133" s="1" t="s">
        <v>131</v>
      </c>
      <c r="AQ133" s="1">
        <v>4</v>
      </c>
    </row>
    <row r="134" spans="1:43" x14ac:dyDescent="0.2">
      <c r="A134" s="1" t="s">
        <v>221</v>
      </c>
      <c r="B134" s="1" t="s">
        <v>354</v>
      </c>
      <c r="C134" s="1" t="s">
        <v>537</v>
      </c>
      <c r="D134" s="1" t="s">
        <v>620</v>
      </c>
      <c r="E134" s="3">
        <v>60.522222222222226</v>
      </c>
      <c r="F134" s="3">
        <f t="shared" si="8"/>
        <v>243.68333333333334</v>
      </c>
      <c r="G134" s="3">
        <f>SUM(Table39[[#This Row],[RN Hours Contract (W/ Admin, DON)]], Table39[[#This Row],[LPN Contract Hours (w/ Admin)]], Table39[[#This Row],[CNA/NA/Med Aide Contract Hours]])</f>
        <v>3.5388888888888888</v>
      </c>
      <c r="H134" s="4">
        <f>Table39[[#This Row],[Total Contract Hours]]/Table39[[#This Row],[Total Hours Nurse Staffing]]</f>
        <v>1.4522490481727195E-2</v>
      </c>
      <c r="I134" s="3">
        <f>SUM(Table39[[#This Row],[RN Hours]], Table39[[#This Row],[RN Admin Hours]], Table39[[#This Row],[RN DON Hours]])</f>
        <v>33.072222222222223</v>
      </c>
      <c r="J134" s="3">
        <f t="shared" si="9"/>
        <v>0</v>
      </c>
      <c r="K134" s="4">
        <f>Table39[[#This Row],[RN Hours Contract (W/ Admin, DON)]]/Table39[[#This Row],[RN Hours (w/ Admin, DON)]]</f>
        <v>0</v>
      </c>
      <c r="L134" s="3">
        <v>16.2</v>
      </c>
      <c r="M134" s="3">
        <v>0</v>
      </c>
      <c r="N134" s="4">
        <f>Table39[[#This Row],[RN Hours Contract]]/Table39[[#This Row],[RN Hours]]</f>
        <v>0</v>
      </c>
      <c r="O134" s="3">
        <v>11.983333333333333</v>
      </c>
      <c r="P134" s="3">
        <v>0</v>
      </c>
      <c r="Q134" s="4">
        <f>Table39[[#This Row],[RN Admin Hours Contract]]/Table39[[#This Row],[RN Admin Hours]]</f>
        <v>0</v>
      </c>
      <c r="R134" s="3">
        <v>4.8888888888888893</v>
      </c>
      <c r="S134" s="3">
        <v>0</v>
      </c>
      <c r="T134" s="4">
        <f>Table39[[#This Row],[RN DON Hours Contract]]/Table39[[#This Row],[RN DON Hours]]</f>
        <v>0</v>
      </c>
      <c r="U134" s="3">
        <f>SUM(Table39[[#This Row],[LPN Hours]], Table39[[#This Row],[LPN Admin Hours]])</f>
        <v>78.533333333333331</v>
      </c>
      <c r="V134" s="3">
        <f>Table39[[#This Row],[LPN Hours Contract]]+Table39[[#This Row],[LPN Admin Hours Contract]]</f>
        <v>2.6722222222222221</v>
      </c>
      <c r="W134" s="4">
        <f t="shared" si="10"/>
        <v>3.4026598754951898E-2</v>
      </c>
      <c r="X134" s="3">
        <v>71.291666666666671</v>
      </c>
      <c r="Y134" s="3">
        <v>2.6722222222222221</v>
      </c>
      <c r="Z134" s="4">
        <f>Table39[[#This Row],[LPN Hours Contract]]/Table39[[#This Row],[LPN Hours]]</f>
        <v>3.7482953438534965E-2</v>
      </c>
      <c r="AA134" s="3">
        <v>7.2416666666666663</v>
      </c>
      <c r="AB134" s="3">
        <v>0</v>
      </c>
      <c r="AC134" s="4">
        <v>0</v>
      </c>
      <c r="AD134" s="3">
        <f>SUM(Table39[[#This Row],[CNA Hours]], Table39[[#This Row],[NA in Training Hours]], Table39[[#This Row],[Med Aide/Tech Hours]])</f>
        <v>132.07777777777778</v>
      </c>
      <c r="AE134" s="3">
        <f>SUM(Table39[[#This Row],[CNA Hours Contract]], Table39[[#This Row],[NA in Training Hours Contract]], Table39[[#This Row],[Med Aide/Tech Hours Contract]])</f>
        <v>0.8666666666666667</v>
      </c>
      <c r="AF134" s="4">
        <f>Table39[[#This Row],[CNA/NA/Med Aide Contract Hours]]/Table39[[#This Row],[Total CNA, NA in Training, Med Aide/Tech Hours]]</f>
        <v>6.5617901909649197E-3</v>
      </c>
      <c r="AG134" s="3">
        <v>130.58611111111111</v>
      </c>
      <c r="AH134" s="3">
        <v>0.8666666666666667</v>
      </c>
      <c r="AI134" s="4">
        <f>Table39[[#This Row],[CNA Hours Contract]]/Table39[[#This Row],[CNA Hours]]</f>
        <v>6.636744591691307E-3</v>
      </c>
      <c r="AJ134" s="3">
        <v>1.4916666666666667</v>
      </c>
      <c r="AK134" s="3">
        <v>0</v>
      </c>
      <c r="AL134" s="4">
        <v>0</v>
      </c>
      <c r="AM134" s="3">
        <v>0</v>
      </c>
      <c r="AN134" s="3">
        <v>0</v>
      </c>
      <c r="AO134" s="4">
        <v>0</v>
      </c>
      <c r="AP134" s="1" t="s">
        <v>132</v>
      </c>
      <c r="AQ134" s="1">
        <v>4</v>
      </c>
    </row>
    <row r="135" spans="1:43" x14ac:dyDescent="0.2">
      <c r="A135" s="1" t="s">
        <v>221</v>
      </c>
      <c r="B135" s="1" t="s">
        <v>355</v>
      </c>
      <c r="C135" s="1" t="s">
        <v>519</v>
      </c>
      <c r="D135" s="1" t="s">
        <v>614</v>
      </c>
      <c r="E135" s="3">
        <v>133.03333333333333</v>
      </c>
      <c r="F135" s="3">
        <f t="shared" si="8"/>
        <v>558.80555555555554</v>
      </c>
      <c r="G135" s="3">
        <f>SUM(Table39[[#This Row],[RN Hours Contract (W/ Admin, DON)]], Table39[[#This Row],[LPN Contract Hours (w/ Admin)]], Table39[[#This Row],[CNA/NA/Med Aide Contract Hours]])</f>
        <v>0</v>
      </c>
      <c r="H135" s="4">
        <f>Table39[[#This Row],[Total Contract Hours]]/Table39[[#This Row],[Total Hours Nurse Staffing]]</f>
        <v>0</v>
      </c>
      <c r="I135" s="3">
        <f>SUM(Table39[[#This Row],[RN Hours]], Table39[[#This Row],[RN Admin Hours]], Table39[[#This Row],[RN DON Hours]])</f>
        <v>107.04999999999998</v>
      </c>
      <c r="J135" s="3">
        <f t="shared" si="9"/>
        <v>0</v>
      </c>
      <c r="K135" s="4">
        <f>Table39[[#This Row],[RN Hours Contract (W/ Admin, DON)]]/Table39[[#This Row],[RN Hours (w/ Admin, DON)]]</f>
        <v>0</v>
      </c>
      <c r="L135" s="3">
        <v>90.402777777777771</v>
      </c>
      <c r="M135" s="3">
        <v>0</v>
      </c>
      <c r="N135" s="4">
        <f>Table39[[#This Row],[RN Hours Contract]]/Table39[[#This Row],[RN Hours]]</f>
        <v>0</v>
      </c>
      <c r="O135" s="3">
        <v>10.958333333333334</v>
      </c>
      <c r="P135" s="3">
        <v>0</v>
      </c>
      <c r="Q135" s="4">
        <f>Table39[[#This Row],[RN Admin Hours Contract]]/Table39[[#This Row],[RN Admin Hours]]</f>
        <v>0</v>
      </c>
      <c r="R135" s="3">
        <v>5.6888888888888891</v>
      </c>
      <c r="S135" s="3">
        <v>0</v>
      </c>
      <c r="T135" s="4">
        <f>Table39[[#This Row],[RN DON Hours Contract]]/Table39[[#This Row],[RN DON Hours]]</f>
        <v>0</v>
      </c>
      <c r="U135" s="3">
        <f>SUM(Table39[[#This Row],[LPN Hours]], Table39[[#This Row],[LPN Admin Hours]])</f>
        <v>83.108333333333334</v>
      </c>
      <c r="V135" s="3">
        <f>Table39[[#This Row],[LPN Hours Contract]]+Table39[[#This Row],[LPN Admin Hours Contract]]</f>
        <v>0</v>
      </c>
      <c r="W135" s="4">
        <f t="shared" si="10"/>
        <v>0</v>
      </c>
      <c r="X135" s="3">
        <v>72.852777777777774</v>
      </c>
      <c r="Y135" s="3">
        <v>0</v>
      </c>
      <c r="Z135" s="4">
        <f>Table39[[#This Row],[LPN Hours Contract]]/Table39[[#This Row],[LPN Hours]]</f>
        <v>0</v>
      </c>
      <c r="AA135" s="3">
        <v>10.255555555555556</v>
      </c>
      <c r="AB135" s="3">
        <v>0</v>
      </c>
      <c r="AC135" s="4">
        <v>0</v>
      </c>
      <c r="AD135" s="3">
        <f>SUM(Table39[[#This Row],[CNA Hours]], Table39[[#This Row],[NA in Training Hours]], Table39[[#This Row],[Med Aide/Tech Hours]])</f>
        <v>368.64722222222224</v>
      </c>
      <c r="AE135" s="3">
        <f>SUM(Table39[[#This Row],[CNA Hours Contract]], Table39[[#This Row],[NA in Training Hours Contract]], Table39[[#This Row],[Med Aide/Tech Hours Contract]])</f>
        <v>0</v>
      </c>
      <c r="AF135" s="4">
        <f>Table39[[#This Row],[CNA/NA/Med Aide Contract Hours]]/Table39[[#This Row],[Total CNA, NA in Training, Med Aide/Tech Hours]]</f>
        <v>0</v>
      </c>
      <c r="AG135" s="3">
        <v>356.47222222222223</v>
      </c>
      <c r="AH135" s="3">
        <v>0</v>
      </c>
      <c r="AI135" s="4">
        <f>Table39[[#This Row],[CNA Hours Contract]]/Table39[[#This Row],[CNA Hours]]</f>
        <v>0</v>
      </c>
      <c r="AJ135" s="3">
        <v>12.175000000000001</v>
      </c>
      <c r="AK135" s="3">
        <v>0</v>
      </c>
      <c r="AL135" s="4">
        <v>0</v>
      </c>
      <c r="AM135" s="3">
        <v>0</v>
      </c>
      <c r="AN135" s="3">
        <v>0</v>
      </c>
      <c r="AO135" s="4">
        <v>0</v>
      </c>
      <c r="AP135" s="1" t="s">
        <v>133</v>
      </c>
      <c r="AQ135" s="1">
        <v>4</v>
      </c>
    </row>
    <row r="136" spans="1:43" x14ac:dyDescent="0.2">
      <c r="A136" s="1" t="s">
        <v>221</v>
      </c>
      <c r="B136" s="1" t="s">
        <v>356</v>
      </c>
      <c r="C136" s="1" t="s">
        <v>538</v>
      </c>
      <c r="D136" s="1" t="s">
        <v>578</v>
      </c>
      <c r="E136" s="3">
        <v>58.7</v>
      </c>
      <c r="F136" s="3">
        <f t="shared" si="8"/>
        <v>165.95</v>
      </c>
      <c r="G136" s="3">
        <f>SUM(Table39[[#This Row],[RN Hours Contract (W/ Admin, DON)]], Table39[[#This Row],[LPN Contract Hours (w/ Admin)]], Table39[[#This Row],[CNA/NA/Med Aide Contract Hours]])</f>
        <v>0</v>
      </c>
      <c r="H136" s="4">
        <f>Table39[[#This Row],[Total Contract Hours]]/Table39[[#This Row],[Total Hours Nurse Staffing]]</f>
        <v>0</v>
      </c>
      <c r="I136" s="3">
        <f>SUM(Table39[[#This Row],[RN Hours]], Table39[[#This Row],[RN Admin Hours]], Table39[[#This Row],[RN DON Hours]])</f>
        <v>32.200000000000003</v>
      </c>
      <c r="J136" s="3">
        <f t="shared" si="9"/>
        <v>0</v>
      </c>
      <c r="K136" s="4">
        <f>Table39[[#This Row],[RN Hours Contract (W/ Admin, DON)]]/Table39[[#This Row],[RN Hours (w/ Admin, DON)]]</f>
        <v>0</v>
      </c>
      <c r="L136" s="3">
        <v>16.969444444444445</v>
      </c>
      <c r="M136" s="3">
        <v>0</v>
      </c>
      <c r="N136" s="4">
        <f>Table39[[#This Row],[RN Hours Contract]]/Table39[[#This Row],[RN Hours]]</f>
        <v>0</v>
      </c>
      <c r="O136" s="3">
        <v>7.4972222222222218</v>
      </c>
      <c r="P136" s="3">
        <v>0</v>
      </c>
      <c r="Q136" s="4">
        <f>Table39[[#This Row],[RN Admin Hours Contract]]/Table39[[#This Row],[RN Admin Hours]]</f>
        <v>0</v>
      </c>
      <c r="R136" s="3">
        <v>7.7333333333333334</v>
      </c>
      <c r="S136" s="3">
        <v>0</v>
      </c>
      <c r="T136" s="4">
        <f>Table39[[#This Row],[RN DON Hours Contract]]/Table39[[#This Row],[RN DON Hours]]</f>
        <v>0</v>
      </c>
      <c r="U136" s="3">
        <f>SUM(Table39[[#This Row],[LPN Hours]], Table39[[#This Row],[LPN Admin Hours]])</f>
        <v>46.730555555555554</v>
      </c>
      <c r="V136" s="3">
        <f>Table39[[#This Row],[LPN Hours Contract]]+Table39[[#This Row],[LPN Admin Hours Contract]]</f>
        <v>0</v>
      </c>
      <c r="W136" s="4">
        <f t="shared" si="10"/>
        <v>0</v>
      </c>
      <c r="X136" s="3">
        <v>45.916666666666664</v>
      </c>
      <c r="Y136" s="3">
        <v>0</v>
      </c>
      <c r="Z136" s="4">
        <f>Table39[[#This Row],[LPN Hours Contract]]/Table39[[#This Row],[LPN Hours]]</f>
        <v>0</v>
      </c>
      <c r="AA136" s="3">
        <v>0.81388888888888888</v>
      </c>
      <c r="AB136" s="3">
        <v>0</v>
      </c>
      <c r="AC136" s="4">
        <v>0</v>
      </c>
      <c r="AD136" s="3">
        <f>SUM(Table39[[#This Row],[CNA Hours]], Table39[[#This Row],[NA in Training Hours]], Table39[[#This Row],[Med Aide/Tech Hours]])</f>
        <v>87.019444444444446</v>
      </c>
      <c r="AE136" s="3">
        <f>SUM(Table39[[#This Row],[CNA Hours Contract]], Table39[[#This Row],[NA in Training Hours Contract]], Table39[[#This Row],[Med Aide/Tech Hours Contract]])</f>
        <v>0</v>
      </c>
      <c r="AF136" s="4">
        <f>Table39[[#This Row],[CNA/NA/Med Aide Contract Hours]]/Table39[[#This Row],[Total CNA, NA in Training, Med Aide/Tech Hours]]</f>
        <v>0</v>
      </c>
      <c r="AG136" s="3">
        <v>80.397222222222226</v>
      </c>
      <c r="AH136" s="3">
        <v>0</v>
      </c>
      <c r="AI136" s="4">
        <f>Table39[[#This Row],[CNA Hours Contract]]/Table39[[#This Row],[CNA Hours]]</f>
        <v>0</v>
      </c>
      <c r="AJ136" s="3">
        <v>6.6222222222222218</v>
      </c>
      <c r="AK136" s="3">
        <v>0</v>
      </c>
      <c r="AL136" s="4">
        <v>0</v>
      </c>
      <c r="AM136" s="3">
        <v>0</v>
      </c>
      <c r="AN136" s="3">
        <v>0</v>
      </c>
      <c r="AO136" s="4">
        <v>0</v>
      </c>
      <c r="AP136" s="1" t="s">
        <v>134</v>
      </c>
      <c r="AQ136" s="1">
        <v>4</v>
      </c>
    </row>
    <row r="137" spans="1:43" x14ac:dyDescent="0.2">
      <c r="A137" s="1" t="s">
        <v>221</v>
      </c>
      <c r="B137" s="1" t="s">
        <v>357</v>
      </c>
      <c r="C137" s="1" t="s">
        <v>513</v>
      </c>
      <c r="D137" s="1" t="s">
        <v>594</v>
      </c>
      <c r="E137" s="3">
        <v>84.166666666666671</v>
      </c>
      <c r="F137" s="3">
        <f t="shared" si="8"/>
        <v>245.8908888888889</v>
      </c>
      <c r="G137" s="3">
        <f>SUM(Table39[[#This Row],[RN Hours Contract (W/ Admin, DON)]], Table39[[#This Row],[LPN Contract Hours (w/ Admin)]], Table39[[#This Row],[CNA/NA/Med Aide Contract Hours]])</f>
        <v>0.45555555555555555</v>
      </c>
      <c r="H137" s="4">
        <f>Table39[[#This Row],[Total Contract Hours]]/Table39[[#This Row],[Total Hours Nurse Staffing]]</f>
        <v>1.8526735887371905E-3</v>
      </c>
      <c r="I137" s="3">
        <f>SUM(Table39[[#This Row],[RN Hours]], Table39[[#This Row],[RN Admin Hours]], Table39[[#This Row],[RN DON Hours]])</f>
        <v>48.021888888888896</v>
      </c>
      <c r="J137" s="3">
        <f t="shared" si="9"/>
        <v>0.45555555555555555</v>
      </c>
      <c r="K137" s="4">
        <f>Table39[[#This Row],[RN Hours Contract (W/ Admin, DON)]]/Table39[[#This Row],[RN Hours (w/ Admin, DON)]]</f>
        <v>9.4864147599358611E-3</v>
      </c>
      <c r="L137" s="3">
        <v>16.090888888888891</v>
      </c>
      <c r="M137" s="3">
        <v>0</v>
      </c>
      <c r="N137" s="4">
        <f>Table39[[#This Row],[RN Hours Contract]]/Table39[[#This Row],[RN Hours]]</f>
        <v>0</v>
      </c>
      <c r="O137" s="3">
        <v>26.331000000000003</v>
      </c>
      <c r="P137" s="3">
        <v>0.45555555555555555</v>
      </c>
      <c r="Q137" s="4">
        <f>Table39[[#This Row],[RN Admin Hours Contract]]/Table39[[#This Row],[RN Admin Hours]]</f>
        <v>1.7301111068913275E-2</v>
      </c>
      <c r="R137" s="3">
        <v>5.6</v>
      </c>
      <c r="S137" s="3">
        <v>0</v>
      </c>
      <c r="T137" s="4">
        <f>Table39[[#This Row],[RN DON Hours Contract]]/Table39[[#This Row],[RN DON Hours]]</f>
        <v>0</v>
      </c>
      <c r="U137" s="3">
        <f>SUM(Table39[[#This Row],[LPN Hours]], Table39[[#This Row],[LPN Admin Hours]])</f>
        <v>82.539000000000001</v>
      </c>
      <c r="V137" s="3">
        <f>Table39[[#This Row],[LPN Hours Contract]]+Table39[[#This Row],[LPN Admin Hours Contract]]</f>
        <v>0</v>
      </c>
      <c r="W137" s="4">
        <f t="shared" si="10"/>
        <v>0</v>
      </c>
      <c r="X137" s="3">
        <v>75.38344444444445</v>
      </c>
      <c r="Y137" s="3">
        <v>0</v>
      </c>
      <c r="Z137" s="4">
        <f>Table39[[#This Row],[LPN Hours Contract]]/Table39[[#This Row],[LPN Hours]]</f>
        <v>0</v>
      </c>
      <c r="AA137" s="3">
        <v>7.1555555555555559</v>
      </c>
      <c r="AB137" s="3">
        <v>0</v>
      </c>
      <c r="AC137" s="4">
        <v>0</v>
      </c>
      <c r="AD137" s="3">
        <f>SUM(Table39[[#This Row],[CNA Hours]], Table39[[#This Row],[NA in Training Hours]], Table39[[#This Row],[Med Aide/Tech Hours]])</f>
        <v>115.33000000000001</v>
      </c>
      <c r="AE137" s="3">
        <f>SUM(Table39[[#This Row],[CNA Hours Contract]], Table39[[#This Row],[NA in Training Hours Contract]], Table39[[#This Row],[Med Aide/Tech Hours Contract]])</f>
        <v>0</v>
      </c>
      <c r="AF137" s="4">
        <f>Table39[[#This Row],[CNA/NA/Med Aide Contract Hours]]/Table39[[#This Row],[Total CNA, NA in Training, Med Aide/Tech Hours]]</f>
        <v>0</v>
      </c>
      <c r="AG137" s="3">
        <v>87.39544444444445</v>
      </c>
      <c r="AH137" s="3">
        <v>0</v>
      </c>
      <c r="AI137" s="4">
        <f>Table39[[#This Row],[CNA Hours Contract]]/Table39[[#This Row],[CNA Hours]]</f>
        <v>0</v>
      </c>
      <c r="AJ137" s="3">
        <v>27.934555555555558</v>
      </c>
      <c r="AK137" s="3">
        <v>0</v>
      </c>
      <c r="AL137" s="4">
        <v>0</v>
      </c>
      <c r="AM137" s="3">
        <v>0</v>
      </c>
      <c r="AN137" s="3">
        <v>0</v>
      </c>
      <c r="AO137" s="4">
        <v>0</v>
      </c>
      <c r="AP137" s="1" t="s">
        <v>135</v>
      </c>
      <c r="AQ137" s="1">
        <v>4</v>
      </c>
    </row>
    <row r="138" spans="1:43" x14ac:dyDescent="0.2">
      <c r="A138" s="1" t="s">
        <v>221</v>
      </c>
      <c r="B138" s="1" t="s">
        <v>358</v>
      </c>
      <c r="C138" s="1" t="s">
        <v>539</v>
      </c>
      <c r="D138" s="1" t="s">
        <v>586</v>
      </c>
      <c r="E138" s="3">
        <v>99.8</v>
      </c>
      <c r="F138" s="3">
        <f t="shared" si="8"/>
        <v>411.42777777777775</v>
      </c>
      <c r="G138" s="3">
        <f>SUM(Table39[[#This Row],[RN Hours Contract (W/ Admin, DON)]], Table39[[#This Row],[LPN Contract Hours (w/ Admin)]], Table39[[#This Row],[CNA/NA/Med Aide Contract Hours]])</f>
        <v>0</v>
      </c>
      <c r="H138" s="4">
        <f>Table39[[#This Row],[Total Contract Hours]]/Table39[[#This Row],[Total Hours Nurse Staffing]]</f>
        <v>0</v>
      </c>
      <c r="I138" s="3">
        <f>SUM(Table39[[#This Row],[RN Hours]], Table39[[#This Row],[RN Admin Hours]], Table39[[#This Row],[RN DON Hours]])</f>
        <v>72.593333333333334</v>
      </c>
      <c r="J138" s="3">
        <f t="shared" si="9"/>
        <v>0</v>
      </c>
      <c r="K138" s="4">
        <f>Table39[[#This Row],[RN Hours Contract (W/ Admin, DON)]]/Table39[[#This Row],[RN Hours (w/ Admin, DON)]]</f>
        <v>0</v>
      </c>
      <c r="L138" s="3">
        <v>46.986666666666672</v>
      </c>
      <c r="M138" s="3">
        <v>0</v>
      </c>
      <c r="N138" s="4">
        <f>Table39[[#This Row],[RN Hours Contract]]/Table39[[#This Row],[RN Hours]]</f>
        <v>0</v>
      </c>
      <c r="O138" s="3">
        <v>20.158888888888892</v>
      </c>
      <c r="P138" s="3">
        <v>0</v>
      </c>
      <c r="Q138" s="4">
        <f>Table39[[#This Row],[RN Admin Hours Contract]]/Table39[[#This Row],[RN Admin Hours]]</f>
        <v>0</v>
      </c>
      <c r="R138" s="3">
        <v>5.4477777777777776</v>
      </c>
      <c r="S138" s="3">
        <v>0</v>
      </c>
      <c r="T138" s="4">
        <f>Table39[[#This Row],[RN DON Hours Contract]]/Table39[[#This Row],[RN DON Hours]]</f>
        <v>0</v>
      </c>
      <c r="U138" s="3">
        <f>SUM(Table39[[#This Row],[LPN Hours]], Table39[[#This Row],[LPN Admin Hours]])</f>
        <v>69.854000000000013</v>
      </c>
      <c r="V138" s="3">
        <f>Table39[[#This Row],[LPN Hours Contract]]+Table39[[#This Row],[LPN Admin Hours Contract]]</f>
        <v>0</v>
      </c>
      <c r="W138" s="4">
        <f t="shared" si="10"/>
        <v>0</v>
      </c>
      <c r="X138" s="3">
        <v>53.26733333333334</v>
      </c>
      <c r="Y138" s="3">
        <v>0</v>
      </c>
      <c r="Z138" s="4">
        <f>Table39[[#This Row],[LPN Hours Contract]]/Table39[[#This Row],[LPN Hours]]</f>
        <v>0</v>
      </c>
      <c r="AA138" s="3">
        <v>16.58666666666667</v>
      </c>
      <c r="AB138" s="3">
        <v>0</v>
      </c>
      <c r="AC138" s="4">
        <v>0</v>
      </c>
      <c r="AD138" s="3">
        <f>SUM(Table39[[#This Row],[CNA Hours]], Table39[[#This Row],[NA in Training Hours]], Table39[[#This Row],[Med Aide/Tech Hours]])</f>
        <v>268.9804444444444</v>
      </c>
      <c r="AE138" s="3">
        <f>SUM(Table39[[#This Row],[CNA Hours Contract]], Table39[[#This Row],[NA in Training Hours Contract]], Table39[[#This Row],[Med Aide/Tech Hours Contract]])</f>
        <v>0</v>
      </c>
      <c r="AF138" s="4">
        <f>Table39[[#This Row],[CNA/NA/Med Aide Contract Hours]]/Table39[[#This Row],[Total CNA, NA in Training, Med Aide/Tech Hours]]</f>
        <v>0</v>
      </c>
      <c r="AG138" s="3">
        <v>215.88544444444443</v>
      </c>
      <c r="AH138" s="3">
        <v>0</v>
      </c>
      <c r="AI138" s="4">
        <f>Table39[[#This Row],[CNA Hours Contract]]/Table39[[#This Row],[CNA Hours]]</f>
        <v>0</v>
      </c>
      <c r="AJ138" s="3">
        <v>53.094999999999985</v>
      </c>
      <c r="AK138" s="3">
        <v>0</v>
      </c>
      <c r="AL138" s="4">
        <v>0</v>
      </c>
      <c r="AM138" s="3">
        <v>0</v>
      </c>
      <c r="AN138" s="3">
        <v>0</v>
      </c>
      <c r="AO138" s="4">
        <v>0</v>
      </c>
      <c r="AP138" s="1" t="s">
        <v>136</v>
      </c>
      <c r="AQ138" s="1">
        <v>4</v>
      </c>
    </row>
    <row r="139" spans="1:43" x14ac:dyDescent="0.2">
      <c r="A139" s="1" t="s">
        <v>221</v>
      </c>
      <c r="B139" s="1" t="s">
        <v>359</v>
      </c>
      <c r="C139" s="1" t="s">
        <v>540</v>
      </c>
      <c r="D139" s="1" t="s">
        <v>630</v>
      </c>
      <c r="E139" s="3">
        <v>84.888888888888886</v>
      </c>
      <c r="F139" s="3">
        <f t="shared" si="8"/>
        <v>376.99222222222221</v>
      </c>
      <c r="G139" s="3">
        <f>SUM(Table39[[#This Row],[RN Hours Contract (W/ Admin, DON)]], Table39[[#This Row],[LPN Contract Hours (w/ Admin)]], Table39[[#This Row],[CNA/NA/Med Aide Contract Hours]])</f>
        <v>0</v>
      </c>
      <c r="H139" s="4">
        <f>Table39[[#This Row],[Total Contract Hours]]/Table39[[#This Row],[Total Hours Nurse Staffing]]</f>
        <v>0</v>
      </c>
      <c r="I139" s="3">
        <f>SUM(Table39[[#This Row],[RN Hours]], Table39[[#This Row],[RN Admin Hours]], Table39[[#This Row],[RN DON Hours]])</f>
        <v>64.967666666666659</v>
      </c>
      <c r="J139" s="3">
        <f t="shared" si="9"/>
        <v>0</v>
      </c>
      <c r="K139" s="4">
        <f>Table39[[#This Row],[RN Hours Contract (W/ Admin, DON)]]/Table39[[#This Row],[RN Hours (w/ Admin, DON)]]</f>
        <v>0</v>
      </c>
      <c r="L139" s="3">
        <v>45.542666666666669</v>
      </c>
      <c r="M139" s="3">
        <v>0</v>
      </c>
      <c r="N139" s="4">
        <f>Table39[[#This Row],[RN Hours Contract]]/Table39[[#This Row],[RN Hours]]</f>
        <v>0</v>
      </c>
      <c r="O139" s="3">
        <v>14.269444444444439</v>
      </c>
      <c r="P139" s="3">
        <v>0</v>
      </c>
      <c r="Q139" s="4">
        <f>Table39[[#This Row],[RN Admin Hours Contract]]/Table39[[#This Row],[RN Admin Hours]]</f>
        <v>0</v>
      </c>
      <c r="R139" s="3">
        <v>5.1555555555555559</v>
      </c>
      <c r="S139" s="3">
        <v>0</v>
      </c>
      <c r="T139" s="4">
        <f>Table39[[#This Row],[RN DON Hours Contract]]/Table39[[#This Row],[RN DON Hours]]</f>
        <v>0</v>
      </c>
      <c r="U139" s="3">
        <f>SUM(Table39[[#This Row],[LPN Hours]], Table39[[#This Row],[LPN Admin Hours]])</f>
        <v>76.241</v>
      </c>
      <c r="V139" s="3">
        <f>Table39[[#This Row],[LPN Hours Contract]]+Table39[[#This Row],[LPN Admin Hours Contract]]</f>
        <v>0</v>
      </c>
      <c r="W139" s="4">
        <f t="shared" si="10"/>
        <v>0</v>
      </c>
      <c r="X139" s="3">
        <v>67.37544444444444</v>
      </c>
      <c r="Y139" s="3">
        <v>0</v>
      </c>
      <c r="Z139" s="4">
        <f>Table39[[#This Row],[LPN Hours Contract]]/Table39[[#This Row],[LPN Hours]]</f>
        <v>0</v>
      </c>
      <c r="AA139" s="3">
        <v>8.8655555555555559</v>
      </c>
      <c r="AB139" s="3">
        <v>0</v>
      </c>
      <c r="AC139" s="4">
        <v>0</v>
      </c>
      <c r="AD139" s="3">
        <f>SUM(Table39[[#This Row],[CNA Hours]], Table39[[#This Row],[NA in Training Hours]], Table39[[#This Row],[Med Aide/Tech Hours]])</f>
        <v>235.78355555555555</v>
      </c>
      <c r="AE139" s="3">
        <f>SUM(Table39[[#This Row],[CNA Hours Contract]], Table39[[#This Row],[NA in Training Hours Contract]], Table39[[#This Row],[Med Aide/Tech Hours Contract]])</f>
        <v>0</v>
      </c>
      <c r="AF139" s="4">
        <f>Table39[[#This Row],[CNA/NA/Med Aide Contract Hours]]/Table39[[#This Row],[Total CNA, NA in Training, Med Aide/Tech Hours]]</f>
        <v>0</v>
      </c>
      <c r="AG139" s="3">
        <v>220.53200000000001</v>
      </c>
      <c r="AH139" s="3">
        <v>0</v>
      </c>
      <c r="AI139" s="4">
        <f>Table39[[#This Row],[CNA Hours Contract]]/Table39[[#This Row],[CNA Hours]]</f>
        <v>0</v>
      </c>
      <c r="AJ139" s="3">
        <v>15.251555555555553</v>
      </c>
      <c r="AK139" s="3">
        <v>0</v>
      </c>
      <c r="AL139" s="4">
        <v>0</v>
      </c>
      <c r="AM139" s="3">
        <v>0</v>
      </c>
      <c r="AN139" s="3">
        <v>0</v>
      </c>
      <c r="AO139" s="4">
        <v>0</v>
      </c>
      <c r="AP139" s="1" t="s">
        <v>137</v>
      </c>
      <c r="AQ139" s="1">
        <v>4</v>
      </c>
    </row>
    <row r="140" spans="1:43" x14ac:dyDescent="0.2">
      <c r="A140" s="1" t="s">
        <v>221</v>
      </c>
      <c r="B140" s="1" t="s">
        <v>360</v>
      </c>
      <c r="C140" s="1" t="s">
        <v>456</v>
      </c>
      <c r="D140" s="1" t="s">
        <v>581</v>
      </c>
      <c r="E140" s="3">
        <v>79.844444444444449</v>
      </c>
      <c r="F140" s="3">
        <f t="shared" si="8"/>
        <v>231.33477777777779</v>
      </c>
      <c r="G140" s="3">
        <f>SUM(Table39[[#This Row],[RN Hours Contract (W/ Admin, DON)]], Table39[[#This Row],[LPN Contract Hours (w/ Admin)]], Table39[[#This Row],[CNA/NA/Med Aide Contract Hours]])</f>
        <v>8.3333333333333329E-2</v>
      </c>
      <c r="H140" s="4">
        <f>Table39[[#This Row],[Total Contract Hours]]/Table39[[#This Row],[Total Hours Nurse Staffing]]</f>
        <v>3.6022829828632189E-4</v>
      </c>
      <c r="I140" s="3">
        <f>SUM(Table39[[#This Row],[RN Hours]], Table39[[#This Row],[RN Admin Hours]], Table39[[#This Row],[RN DON Hours]])</f>
        <v>34.689444444444447</v>
      </c>
      <c r="J140" s="3">
        <f t="shared" si="9"/>
        <v>0</v>
      </c>
      <c r="K140" s="4">
        <f>Table39[[#This Row],[RN Hours Contract (W/ Admin, DON)]]/Table39[[#This Row],[RN Hours (w/ Admin, DON)]]</f>
        <v>0</v>
      </c>
      <c r="L140" s="3">
        <v>29.270000000000003</v>
      </c>
      <c r="M140" s="3">
        <v>0</v>
      </c>
      <c r="N140" s="4">
        <f>Table39[[#This Row],[RN Hours Contract]]/Table39[[#This Row],[RN Hours]]</f>
        <v>0</v>
      </c>
      <c r="O140" s="3">
        <v>0</v>
      </c>
      <c r="P140" s="3">
        <v>0</v>
      </c>
      <c r="Q140" s="4">
        <v>0</v>
      </c>
      <c r="R140" s="3">
        <v>5.4194444444444443</v>
      </c>
      <c r="S140" s="3">
        <v>0</v>
      </c>
      <c r="T140" s="4">
        <f>Table39[[#This Row],[RN DON Hours Contract]]/Table39[[#This Row],[RN DON Hours]]</f>
        <v>0</v>
      </c>
      <c r="U140" s="3">
        <f>SUM(Table39[[#This Row],[LPN Hours]], Table39[[#This Row],[LPN Admin Hours]])</f>
        <v>56.50277777777778</v>
      </c>
      <c r="V140" s="3">
        <f>Table39[[#This Row],[LPN Hours Contract]]+Table39[[#This Row],[LPN Admin Hours Contract]]</f>
        <v>8.3333333333333329E-2</v>
      </c>
      <c r="W140" s="4">
        <f t="shared" si="10"/>
        <v>1.4748537436704192E-3</v>
      </c>
      <c r="X140" s="3">
        <v>56.50277777777778</v>
      </c>
      <c r="Y140" s="3">
        <v>8.3333333333333329E-2</v>
      </c>
      <c r="Z140" s="4">
        <f>Table39[[#This Row],[LPN Hours Contract]]/Table39[[#This Row],[LPN Hours]]</f>
        <v>1.4748537436704192E-3</v>
      </c>
      <c r="AA140" s="3">
        <v>0</v>
      </c>
      <c r="AB140" s="3">
        <v>0</v>
      </c>
      <c r="AC140" s="4">
        <v>0</v>
      </c>
      <c r="AD140" s="3">
        <f>SUM(Table39[[#This Row],[CNA Hours]], Table39[[#This Row],[NA in Training Hours]], Table39[[#This Row],[Med Aide/Tech Hours]])</f>
        <v>140.14255555555556</v>
      </c>
      <c r="AE140" s="3">
        <f>SUM(Table39[[#This Row],[CNA Hours Contract]], Table39[[#This Row],[NA in Training Hours Contract]], Table39[[#This Row],[Med Aide/Tech Hours Contract]])</f>
        <v>0</v>
      </c>
      <c r="AF140" s="4">
        <f>Table39[[#This Row],[CNA/NA/Med Aide Contract Hours]]/Table39[[#This Row],[Total CNA, NA in Training, Med Aide/Tech Hours]]</f>
        <v>0</v>
      </c>
      <c r="AG140" s="3">
        <v>140.14255555555556</v>
      </c>
      <c r="AH140" s="3">
        <v>0</v>
      </c>
      <c r="AI140" s="4">
        <f>Table39[[#This Row],[CNA Hours Contract]]/Table39[[#This Row],[CNA Hours]]</f>
        <v>0</v>
      </c>
      <c r="AJ140" s="3">
        <v>0</v>
      </c>
      <c r="AK140" s="3">
        <v>0</v>
      </c>
      <c r="AL140" s="4">
        <v>0</v>
      </c>
      <c r="AM140" s="3">
        <v>0</v>
      </c>
      <c r="AN140" s="3">
        <v>0</v>
      </c>
      <c r="AO140" s="4">
        <v>0</v>
      </c>
      <c r="AP140" s="1" t="s">
        <v>138</v>
      </c>
      <c r="AQ140" s="1">
        <v>4</v>
      </c>
    </row>
    <row r="141" spans="1:43" x14ac:dyDescent="0.2">
      <c r="A141" s="1" t="s">
        <v>221</v>
      </c>
      <c r="B141" s="1" t="s">
        <v>361</v>
      </c>
      <c r="C141" s="1" t="s">
        <v>445</v>
      </c>
      <c r="D141" s="1" t="s">
        <v>572</v>
      </c>
      <c r="E141" s="3">
        <v>57.866666666666667</v>
      </c>
      <c r="F141" s="3">
        <f t="shared" si="8"/>
        <v>178.35866666666666</v>
      </c>
      <c r="G141" s="3">
        <f>SUM(Table39[[#This Row],[RN Hours Contract (W/ Admin, DON)]], Table39[[#This Row],[LPN Contract Hours (w/ Admin)]], Table39[[#This Row],[CNA/NA/Med Aide Contract Hours]])</f>
        <v>1.2444444444444445</v>
      </c>
      <c r="H141" s="4">
        <f>Table39[[#This Row],[Total Contract Hours]]/Table39[[#This Row],[Total Hours Nurse Staffing]]</f>
        <v>6.9772019924895408E-3</v>
      </c>
      <c r="I141" s="3">
        <f>SUM(Table39[[#This Row],[RN Hours]], Table39[[#This Row],[RN Admin Hours]], Table39[[#This Row],[RN DON Hours]])</f>
        <v>16.947222222222223</v>
      </c>
      <c r="J141" s="3">
        <f t="shared" si="9"/>
        <v>1.2444444444444445</v>
      </c>
      <c r="K141" s="4">
        <f>Table39[[#This Row],[RN Hours Contract (W/ Admin, DON)]]/Table39[[#This Row],[RN Hours (w/ Admin, DON)]]</f>
        <v>7.3430585149975414E-2</v>
      </c>
      <c r="L141" s="3">
        <v>11.169444444444444</v>
      </c>
      <c r="M141" s="3">
        <v>1.2444444444444445</v>
      </c>
      <c r="N141" s="4">
        <f>Table39[[#This Row],[RN Hours Contract]]/Table39[[#This Row],[RN Hours]]</f>
        <v>0.11141507087789107</v>
      </c>
      <c r="O141" s="3">
        <v>0</v>
      </c>
      <c r="P141" s="3">
        <v>0</v>
      </c>
      <c r="Q141" s="4">
        <v>0</v>
      </c>
      <c r="R141" s="3">
        <v>5.7777777777777777</v>
      </c>
      <c r="S141" s="3">
        <v>0</v>
      </c>
      <c r="T141" s="4">
        <f>Table39[[#This Row],[RN DON Hours Contract]]/Table39[[#This Row],[RN DON Hours]]</f>
        <v>0</v>
      </c>
      <c r="U141" s="3">
        <f>SUM(Table39[[#This Row],[LPN Hours]], Table39[[#This Row],[LPN Admin Hours]])</f>
        <v>59.966999999999999</v>
      </c>
      <c r="V141" s="3">
        <f>Table39[[#This Row],[LPN Hours Contract]]+Table39[[#This Row],[LPN Admin Hours Contract]]</f>
        <v>0</v>
      </c>
      <c r="W141" s="4">
        <f t="shared" si="10"/>
        <v>0</v>
      </c>
      <c r="X141" s="3">
        <v>59.966999999999999</v>
      </c>
      <c r="Y141" s="3">
        <v>0</v>
      </c>
      <c r="Z141" s="4">
        <f>Table39[[#This Row],[LPN Hours Contract]]/Table39[[#This Row],[LPN Hours]]</f>
        <v>0</v>
      </c>
      <c r="AA141" s="3">
        <v>0</v>
      </c>
      <c r="AB141" s="3">
        <v>0</v>
      </c>
      <c r="AC141" s="4">
        <v>0</v>
      </c>
      <c r="AD141" s="3">
        <f>SUM(Table39[[#This Row],[CNA Hours]], Table39[[#This Row],[NA in Training Hours]], Table39[[#This Row],[Med Aide/Tech Hours]])</f>
        <v>101.44444444444444</v>
      </c>
      <c r="AE141" s="3">
        <f>SUM(Table39[[#This Row],[CNA Hours Contract]], Table39[[#This Row],[NA in Training Hours Contract]], Table39[[#This Row],[Med Aide/Tech Hours Contract]])</f>
        <v>0</v>
      </c>
      <c r="AF141" s="4">
        <f>Table39[[#This Row],[CNA/NA/Med Aide Contract Hours]]/Table39[[#This Row],[Total CNA, NA in Training, Med Aide/Tech Hours]]</f>
        <v>0</v>
      </c>
      <c r="AG141" s="3">
        <v>101.44444444444444</v>
      </c>
      <c r="AH141" s="3">
        <v>0</v>
      </c>
      <c r="AI141" s="4">
        <f>Table39[[#This Row],[CNA Hours Contract]]/Table39[[#This Row],[CNA Hours]]</f>
        <v>0</v>
      </c>
      <c r="AJ141" s="3">
        <v>0</v>
      </c>
      <c r="AK141" s="3">
        <v>0</v>
      </c>
      <c r="AL141" s="4">
        <v>0</v>
      </c>
      <c r="AM141" s="3">
        <v>0</v>
      </c>
      <c r="AN141" s="3">
        <v>0</v>
      </c>
      <c r="AO141" s="4">
        <v>0</v>
      </c>
      <c r="AP141" s="1" t="s">
        <v>139</v>
      </c>
      <c r="AQ141" s="1">
        <v>4</v>
      </c>
    </row>
    <row r="142" spans="1:43" x14ac:dyDescent="0.2">
      <c r="A142" s="1" t="s">
        <v>221</v>
      </c>
      <c r="B142" s="1" t="s">
        <v>362</v>
      </c>
      <c r="C142" s="1" t="s">
        <v>478</v>
      </c>
      <c r="D142" s="1" t="s">
        <v>598</v>
      </c>
      <c r="E142" s="3">
        <v>57.18888888888889</v>
      </c>
      <c r="F142" s="3">
        <f t="shared" ref="F142:F181" si="11">SUM(I142,U142,AD142)</f>
        <v>248.72677777777776</v>
      </c>
      <c r="G142" s="3">
        <f>SUM(Table39[[#This Row],[RN Hours Contract (W/ Admin, DON)]], Table39[[#This Row],[LPN Contract Hours (w/ Admin)]], Table39[[#This Row],[CNA/NA/Med Aide Contract Hours]])</f>
        <v>0</v>
      </c>
      <c r="H142" s="4">
        <f>Table39[[#This Row],[Total Contract Hours]]/Table39[[#This Row],[Total Hours Nurse Staffing]]</f>
        <v>0</v>
      </c>
      <c r="I142" s="3">
        <f>SUM(Table39[[#This Row],[RN Hours]], Table39[[#This Row],[RN Admin Hours]], Table39[[#This Row],[RN DON Hours]])</f>
        <v>65.086999999999989</v>
      </c>
      <c r="J142" s="3">
        <f t="shared" si="9"/>
        <v>0</v>
      </c>
      <c r="K142" s="4">
        <f>Table39[[#This Row],[RN Hours Contract (W/ Admin, DON)]]/Table39[[#This Row],[RN Hours (w/ Admin, DON)]]</f>
        <v>0</v>
      </c>
      <c r="L142" s="3">
        <v>40.980555555555554</v>
      </c>
      <c r="M142" s="3">
        <v>0</v>
      </c>
      <c r="N142" s="4">
        <f>Table39[[#This Row],[RN Hours Contract]]/Table39[[#This Row],[RN Hours]]</f>
        <v>0</v>
      </c>
      <c r="O142" s="3">
        <v>19.606444444444442</v>
      </c>
      <c r="P142" s="3">
        <v>0</v>
      </c>
      <c r="Q142" s="4">
        <f>Table39[[#This Row],[RN Admin Hours Contract]]/Table39[[#This Row],[RN Admin Hours]]</f>
        <v>0</v>
      </c>
      <c r="R142" s="3">
        <v>4.5</v>
      </c>
      <c r="S142" s="3">
        <v>0</v>
      </c>
      <c r="T142" s="4">
        <f>Table39[[#This Row],[RN DON Hours Contract]]/Table39[[#This Row],[RN DON Hours]]</f>
        <v>0</v>
      </c>
      <c r="U142" s="3">
        <f>SUM(Table39[[#This Row],[LPN Hours]], Table39[[#This Row],[LPN Admin Hours]])</f>
        <v>47.779222222222216</v>
      </c>
      <c r="V142" s="3">
        <f>Table39[[#This Row],[LPN Hours Contract]]+Table39[[#This Row],[LPN Admin Hours Contract]]</f>
        <v>0</v>
      </c>
      <c r="W142" s="4">
        <f t="shared" si="10"/>
        <v>0</v>
      </c>
      <c r="X142" s="3">
        <v>43.058999999999997</v>
      </c>
      <c r="Y142" s="3">
        <v>0</v>
      </c>
      <c r="Z142" s="4">
        <f>Table39[[#This Row],[LPN Hours Contract]]/Table39[[#This Row],[LPN Hours]]</f>
        <v>0</v>
      </c>
      <c r="AA142" s="3">
        <v>4.7202222222222217</v>
      </c>
      <c r="AB142" s="3">
        <v>0</v>
      </c>
      <c r="AC142" s="4">
        <v>0</v>
      </c>
      <c r="AD142" s="3">
        <f>SUM(Table39[[#This Row],[CNA Hours]], Table39[[#This Row],[NA in Training Hours]], Table39[[#This Row],[Med Aide/Tech Hours]])</f>
        <v>135.86055555555555</v>
      </c>
      <c r="AE142" s="3">
        <f>SUM(Table39[[#This Row],[CNA Hours Contract]], Table39[[#This Row],[NA in Training Hours Contract]], Table39[[#This Row],[Med Aide/Tech Hours Contract]])</f>
        <v>0</v>
      </c>
      <c r="AF142" s="4">
        <f>Table39[[#This Row],[CNA/NA/Med Aide Contract Hours]]/Table39[[#This Row],[Total CNA, NA in Training, Med Aide/Tech Hours]]</f>
        <v>0</v>
      </c>
      <c r="AG142" s="3">
        <v>126.57944444444443</v>
      </c>
      <c r="AH142" s="3">
        <v>0</v>
      </c>
      <c r="AI142" s="4">
        <f>Table39[[#This Row],[CNA Hours Contract]]/Table39[[#This Row],[CNA Hours]]</f>
        <v>0</v>
      </c>
      <c r="AJ142" s="3">
        <v>0</v>
      </c>
      <c r="AK142" s="3">
        <v>0</v>
      </c>
      <c r="AL142" s="4">
        <v>0</v>
      </c>
      <c r="AM142" s="3">
        <v>9.2811111111111124</v>
      </c>
      <c r="AN142" s="3">
        <v>0</v>
      </c>
      <c r="AO142" s="4">
        <v>0</v>
      </c>
      <c r="AP142" s="1" t="s">
        <v>140</v>
      </c>
      <c r="AQ142" s="1">
        <v>4</v>
      </c>
    </row>
    <row r="143" spans="1:43" x14ac:dyDescent="0.2">
      <c r="A143" s="1" t="s">
        <v>221</v>
      </c>
      <c r="B143" s="1" t="s">
        <v>363</v>
      </c>
      <c r="C143" s="1" t="s">
        <v>541</v>
      </c>
      <c r="D143" s="1" t="s">
        <v>590</v>
      </c>
      <c r="E143" s="3">
        <v>141.9111111111111</v>
      </c>
      <c r="F143" s="3">
        <f t="shared" si="11"/>
        <v>721.86599999999999</v>
      </c>
      <c r="G143" s="3">
        <f>SUM(Table39[[#This Row],[RN Hours Contract (W/ Admin, DON)]], Table39[[#This Row],[LPN Contract Hours (w/ Admin)]], Table39[[#This Row],[CNA/NA/Med Aide Contract Hours]])</f>
        <v>0</v>
      </c>
      <c r="H143" s="4">
        <f>Table39[[#This Row],[Total Contract Hours]]/Table39[[#This Row],[Total Hours Nurse Staffing]]</f>
        <v>0</v>
      </c>
      <c r="I143" s="3">
        <f>SUM(Table39[[#This Row],[RN Hours]], Table39[[#This Row],[RN Admin Hours]], Table39[[#This Row],[RN DON Hours]])</f>
        <v>64.184222222222218</v>
      </c>
      <c r="J143" s="3">
        <f t="shared" si="9"/>
        <v>0</v>
      </c>
      <c r="K143" s="4">
        <f>Table39[[#This Row],[RN Hours Contract (W/ Admin, DON)]]/Table39[[#This Row],[RN Hours (w/ Admin, DON)]]</f>
        <v>0</v>
      </c>
      <c r="L143" s="3">
        <v>49.807444444444442</v>
      </c>
      <c r="M143" s="3">
        <v>0</v>
      </c>
      <c r="N143" s="4">
        <f>Table39[[#This Row],[RN Hours Contract]]/Table39[[#This Row],[RN Hours]]</f>
        <v>0</v>
      </c>
      <c r="O143" s="3">
        <v>10.282333333333336</v>
      </c>
      <c r="P143" s="3">
        <v>0</v>
      </c>
      <c r="Q143" s="4">
        <f>Table39[[#This Row],[RN Admin Hours Contract]]/Table39[[#This Row],[RN Admin Hours]]</f>
        <v>0</v>
      </c>
      <c r="R143" s="3">
        <v>4.0944444444444441</v>
      </c>
      <c r="S143" s="3">
        <v>0</v>
      </c>
      <c r="T143" s="4">
        <f>Table39[[#This Row],[RN DON Hours Contract]]/Table39[[#This Row],[RN DON Hours]]</f>
        <v>0</v>
      </c>
      <c r="U143" s="3">
        <f>SUM(Table39[[#This Row],[LPN Hours]], Table39[[#This Row],[LPN Admin Hours]])</f>
        <v>238.78155555555554</v>
      </c>
      <c r="V143" s="3">
        <f>Table39[[#This Row],[LPN Hours Contract]]+Table39[[#This Row],[LPN Admin Hours Contract]]</f>
        <v>0</v>
      </c>
      <c r="W143" s="4">
        <f t="shared" si="10"/>
        <v>0</v>
      </c>
      <c r="X143" s="3">
        <v>225.2561111111111</v>
      </c>
      <c r="Y143" s="3">
        <v>0</v>
      </c>
      <c r="Z143" s="4">
        <f>Table39[[#This Row],[LPN Hours Contract]]/Table39[[#This Row],[LPN Hours]]</f>
        <v>0</v>
      </c>
      <c r="AA143" s="3">
        <v>13.525444444444442</v>
      </c>
      <c r="AB143" s="3">
        <v>0</v>
      </c>
      <c r="AC143" s="4">
        <v>0</v>
      </c>
      <c r="AD143" s="3">
        <f>SUM(Table39[[#This Row],[CNA Hours]], Table39[[#This Row],[NA in Training Hours]], Table39[[#This Row],[Med Aide/Tech Hours]])</f>
        <v>418.90022222222228</v>
      </c>
      <c r="AE143" s="3">
        <f>SUM(Table39[[#This Row],[CNA Hours Contract]], Table39[[#This Row],[NA in Training Hours Contract]], Table39[[#This Row],[Med Aide/Tech Hours Contract]])</f>
        <v>0</v>
      </c>
      <c r="AF143" s="4">
        <f>Table39[[#This Row],[CNA/NA/Med Aide Contract Hours]]/Table39[[#This Row],[Total CNA, NA in Training, Med Aide/Tech Hours]]</f>
        <v>0</v>
      </c>
      <c r="AG143" s="3">
        <v>409.74144444444448</v>
      </c>
      <c r="AH143" s="3">
        <v>0</v>
      </c>
      <c r="AI143" s="4">
        <f>Table39[[#This Row],[CNA Hours Contract]]/Table39[[#This Row],[CNA Hours]]</f>
        <v>0</v>
      </c>
      <c r="AJ143" s="3">
        <v>9.158777777777777</v>
      </c>
      <c r="AK143" s="3">
        <v>0</v>
      </c>
      <c r="AL143" s="4">
        <v>0</v>
      </c>
      <c r="AM143" s="3">
        <v>0</v>
      </c>
      <c r="AN143" s="3">
        <v>0</v>
      </c>
      <c r="AO143" s="4">
        <v>0</v>
      </c>
      <c r="AP143" s="1" t="s">
        <v>141</v>
      </c>
      <c r="AQ143" s="1">
        <v>4</v>
      </c>
    </row>
    <row r="144" spans="1:43" x14ac:dyDescent="0.2">
      <c r="A144" s="1" t="s">
        <v>221</v>
      </c>
      <c r="B144" s="1" t="s">
        <v>364</v>
      </c>
      <c r="C144" s="1" t="s">
        <v>445</v>
      </c>
      <c r="D144" s="1" t="s">
        <v>572</v>
      </c>
      <c r="E144" s="3">
        <v>83.488888888888894</v>
      </c>
      <c r="F144" s="3">
        <f t="shared" si="11"/>
        <v>282.17322222222219</v>
      </c>
      <c r="G144" s="3">
        <f>SUM(Table39[[#This Row],[RN Hours Contract (W/ Admin, DON)]], Table39[[#This Row],[LPN Contract Hours (w/ Admin)]], Table39[[#This Row],[CNA/NA/Med Aide Contract Hours]])</f>
        <v>0</v>
      </c>
      <c r="H144" s="4">
        <f>Table39[[#This Row],[Total Contract Hours]]/Table39[[#This Row],[Total Hours Nurse Staffing]]</f>
        <v>0</v>
      </c>
      <c r="I144" s="3">
        <f>SUM(Table39[[#This Row],[RN Hours]], Table39[[#This Row],[RN Admin Hours]], Table39[[#This Row],[RN DON Hours]])</f>
        <v>53.165777777777784</v>
      </c>
      <c r="J144" s="3">
        <f t="shared" si="9"/>
        <v>0</v>
      </c>
      <c r="K144" s="4">
        <f>Table39[[#This Row],[RN Hours Contract (W/ Admin, DON)]]/Table39[[#This Row],[RN Hours (w/ Admin, DON)]]</f>
        <v>0</v>
      </c>
      <c r="L144" s="3">
        <v>33.699111111111115</v>
      </c>
      <c r="M144" s="3">
        <v>0</v>
      </c>
      <c r="N144" s="4">
        <f>Table39[[#This Row],[RN Hours Contract]]/Table39[[#This Row],[RN Hours]]</f>
        <v>0</v>
      </c>
      <c r="O144" s="3">
        <v>13.866666666666667</v>
      </c>
      <c r="P144" s="3">
        <v>0</v>
      </c>
      <c r="Q144" s="4">
        <f>Table39[[#This Row],[RN Admin Hours Contract]]/Table39[[#This Row],[RN Admin Hours]]</f>
        <v>0</v>
      </c>
      <c r="R144" s="3">
        <v>5.6</v>
      </c>
      <c r="S144" s="3">
        <v>0</v>
      </c>
      <c r="T144" s="4">
        <f>Table39[[#This Row],[RN DON Hours Contract]]/Table39[[#This Row],[RN DON Hours]]</f>
        <v>0</v>
      </c>
      <c r="U144" s="3">
        <f>SUM(Table39[[#This Row],[LPN Hours]], Table39[[#This Row],[LPN Admin Hours]])</f>
        <v>63.837000000000003</v>
      </c>
      <c r="V144" s="3">
        <f>Table39[[#This Row],[LPN Hours Contract]]+Table39[[#This Row],[LPN Admin Hours Contract]]</f>
        <v>0</v>
      </c>
      <c r="W144" s="4">
        <f t="shared" si="10"/>
        <v>0</v>
      </c>
      <c r="X144" s="3">
        <v>55.141888888888893</v>
      </c>
      <c r="Y144" s="3">
        <v>0</v>
      </c>
      <c r="Z144" s="4">
        <f>Table39[[#This Row],[LPN Hours Contract]]/Table39[[#This Row],[LPN Hours]]</f>
        <v>0</v>
      </c>
      <c r="AA144" s="3">
        <v>8.6951111111111139</v>
      </c>
      <c r="AB144" s="3">
        <v>0</v>
      </c>
      <c r="AC144" s="4">
        <v>0</v>
      </c>
      <c r="AD144" s="3">
        <f>SUM(Table39[[#This Row],[CNA Hours]], Table39[[#This Row],[NA in Training Hours]], Table39[[#This Row],[Med Aide/Tech Hours]])</f>
        <v>165.17044444444443</v>
      </c>
      <c r="AE144" s="3">
        <f>SUM(Table39[[#This Row],[CNA Hours Contract]], Table39[[#This Row],[NA in Training Hours Contract]], Table39[[#This Row],[Med Aide/Tech Hours Contract]])</f>
        <v>0</v>
      </c>
      <c r="AF144" s="4">
        <f>Table39[[#This Row],[CNA/NA/Med Aide Contract Hours]]/Table39[[#This Row],[Total CNA, NA in Training, Med Aide/Tech Hours]]</f>
        <v>0</v>
      </c>
      <c r="AG144" s="3">
        <v>142.40466666666666</v>
      </c>
      <c r="AH144" s="3">
        <v>0</v>
      </c>
      <c r="AI144" s="4">
        <f>Table39[[#This Row],[CNA Hours Contract]]/Table39[[#This Row],[CNA Hours]]</f>
        <v>0</v>
      </c>
      <c r="AJ144" s="3">
        <v>22.765777777777778</v>
      </c>
      <c r="AK144" s="3">
        <v>0</v>
      </c>
      <c r="AL144" s="4">
        <v>0</v>
      </c>
      <c r="AM144" s="3">
        <v>0</v>
      </c>
      <c r="AN144" s="3">
        <v>0</v>
      </c>
      <c r="AO144" s="4">
        <v>0</v>
      </c>
      <c r="AP144" s="1" t="s">
        <v>142</v>
      </c>
      <c r="AQ144" s="1">
        <v>4</v>
      </c>
    </row>
    <row r="145" spans="1:43" x14ac:dyDescent="0.2">
      <c r="A145" s="1" t="s">
        <v>221</v>
      </c>
      <c r="B145" s="1" t="s">
        <v>365</v>
      </c>
      <c r="C145" s="1" t="s">
        <v>542</v>
      </c>
      <c r="D145" s="1" t="s">
        <v>631</v>
      </c>
      <c r="E145" s="3">
        <v>71.977777777777774</v>
      </c>
      <c r="F145" s="3">
        <f t="shared" si="11"/>
        <v>360.99911111111112</v>
      </c>
      <c r="G145" s="3">
        <f>SUM(Table39[[#This Row],[RN Hours Contract (W/ Admin, DON)]], Table39[[#This Row],[LPN Contract Hours (w/ Admin)]], Table39[[#This Row],[CNA/NA/Med Aide Contract Hours]])</f>
        <v>0.12777777777777777</v>
      </c>
      <c r="H145" s="4">
        <f>Table39[[#This Row],[Total Contract Hours]]/Table39[[#This Row],[Total Hours Nurse Staffing]]</f>
        <v>3.5395593464065158E-4</v>
      </c>
      <c r="I145" s="3">
        <f>SUM(Table39[[#This Row],[RN Hours]], Table39[[#This Row],[RN Admin Hours]], Table39[[#This Row],[RN DON Hours]])</f>
        <v>39.87222222222222</v>
      </c>
      <c r="J145" s="3">
        <f t="shared" si="9"/>
        <v>0</v>
      </c>
      <c r="K145" s="4">
        <f>Table39[[#This Row],[RN Hours Contract (W/ Admin, DON)]]/Table39[[#This Row],[RN Hours (w/ Admin, DON)]]</f>
        <v>0</v>
      </c>
      <c r="L145" s="3">
        <v>28.694444444444443</v>
      </c>
      <c r="M145" s="3">
        <v>0</v>
      </c>
      <c r="N145" s="4">
        <f>Table39[[#This Row],[RN Hours Contract]]/Table39[[#This Row],[RN Hours]]</f>
        <v>0</v>
      </c>
      <c r="O145" s="3">
        <v>5.6</v>
      </c>
      <c r="P145" s="3">
        <v>0</v>
      </c>
      <c r="Q145" s="4">
        <f>Table39[[#This Row],[RN Admin Hours Contract]]/Table39[[#This Row],[RN Admin Hours]]</f>
        <v>0</v>
      </c>
      <c r="R145" s="3">
        <v>5.5777777777777775</v>
      </c>
      <c r="S145" s="3">
        <v>0</v>
      </c>
      <c r="T145" s="4">
        <f>Table39[[#This Row],[RN DON Hours Contract]]/Table39[[#This Row],[RN DON Hours]]</f>
        <v>0</v>
      </c>
      <c r="U145" s="3">
        <f>SUM(Table39[[#This Row],[LPN Hours]], Table39[[#This Row],[LPN Admin Hours]])</f>
        <v>113.91111111111111</v>
      </c>
      <c r="V145" s="3">
        <f>Table39[[#This Row],[LPN Hours Contract]]+Table39[[#This Row],[LPN Admin Hours Contract]]</f>
        <v>0.12777777777777777</v>
      </c>
      <c r="W145" s="4">
        <f t="shared" si="10"/>
        <v>1.1217323449083105E-3</v>
      </c>
      <c r="X145" s="3">
        <v>104.05277777777778</v>
      </c>
      <c r="Y145" s="3">
        <v>0.12777777777777777</v>
      </c>
      <c r="Z145" s="4">
        <f>Table39[[#This Row],[LPN Hours Contract]]/Table39[[#This Row],[LPN Hours]]</f>
        <v>1.2280092901572385E-3</v>
      </c>
      <c r="AA145" s="3">
        <v>9.8583333333333325</v>
      </c>
      <c r="AB145" s="3">
        <v>0</v>
      </c>
      <c r="AC145" s="4">
        <v>0</v>
      </c>
      <c r="AD145" s="3">
        <f>SUM(Table39[[#This Row],[CNA Hours]], Table39[[#This Row],[NA in Training Hours]], Table39[[#This Row],[Med Aide/Tech Hours]])</f>
        <v>207.21577777777776</v>
      </c>
      <c r="AE145" s="3">
        <f>SUM(Table39[[#This Row],[CNA Hours Contract]], Table39[[#This Row],[NA in Training Hours Contract]], Table39[[#This Row],[Med Aide/Tech Hours Contract]])</f>
        <v>0</v>
      </c>
      <c r="AF145" s="4">
        <f>Table39[[#This Row],[CNA/NA/Med Aide Contract Hours]]/Table39[[#This Row],[Total CNA, NA in Training, Med Aide/Tech Hours]]</f>
        <v>0</v>
      </c>
      <c r="AG145" s="3">
        <v>207.21577777777776</v>
      </c>
      <c r="AH145" s="3">
        <v>0</v>
      </c>
      <c r="AI145" s="4">
        <f>Table39[[#This Row],[CNA Hours Contract]]/Table39[[#This Row],[CNA Hours]]</f>
        <v>0</v>
      </c>
      <c r="AJ145" s="3">
        <v>0</v>
      </c>
      <c r="AK145" s="3">
        <v>0</v>
      </c>
      <c r="AL145" s="4">
        <v>0</v>
      </c>
      <c r="AM145" s="3">
        <v>0</v>
      </c>
      <c r="AN145" s="3">
        <v>0</v>
      </c>
      <c r="AO145" s="4">
        <v>0</v>
      </c>
      <c r="AP145" s="1" t="s">
        <v>143</v>
      </c>
      <c r="AQ145" s="1">
        <v>4</v>
      </c>
    </row>
    <row r="146" spans="1:43" x14ac:dyDescent="0.2">
      <c r="A146" s="1" t="s">
        <v>221</v>
      </c>
      <c r="B146" s="1" t="s">
        <v>366</v>
      </c>
      <c r="C146" s="1" t="s">
        <v>454</v>
      </c>
      <c r="D146" s="1" t="s">
        <v>579</v>
      </c>
      <c r="E146" s="3">
        <v>119.35555555555555</v>
      </c>
      <c r="F146" s="3">
        <f t="shared" si="11"/>
        <v>521.24088888888889</v>
      </c>
      <c r="G146" s="3">
        <f>SUM(Table39[[#This Row],[RN Hours Contract (W/ Admin, DON)]], Table39[[#This Row],[LPN Contract Hours (w/ Admin)]], Table39[[#This Row],[CNA/NA/Med Aide Contract Hours]])</f>
        <v>0</v>
      </c>
      <c r="H146" s="4">
        <f>Table39[[#This Row],[Total Contract Hours]]/Table39[[#This Row],[Total Hours Nurse Staffing]]</f>
        <v>0</v>
      </c>
      <c r="I146" s="3">
        <f>SUM(Table39[[#This Row],[RN Hours]], Table39[[#This Row],[RN Admin Hours]], Table39[[#This Row],[RN DON Hours]])</f>
        <v>76.86055555555555</v>
      </c>
      <c r="J146" s="3">
        <f t="shared" si="9"/>
        <v>0</v>
      </c>
      <c r="K146" s="4">
        <f>Table39[[#This Row],[RN Hours Contract (W/ Admin, DON)]]/Table39[[#This Row],[RN Hours (w/ Admin, DON)]]</f>
        <v>0</v>
      </c>
      <c r="L146" s="3">
        <v>34.371666666666663</v>
      </c>
      <c r="M146" s="3">
        <v>0</v>
      </c>
      <c r="N146" s="4">
        <f>Table39[[#This Row],[RN Hours Contract]]/Table39[[#This Row],[RN Hours]]</f>
        <v>0</v>
      </c>
      <c r="O146" s="3">
        <v>37.333333333333336</v>
      </c>
      <c r="P146" s="3">
        <v>0</v>
      </c>
      <c r="Q146" s="4">
        <f>Table39[[#This Row],[RN Admin Hours Contract]]/Table39[[#This Row],[RN Admin Hours]]</f>
        <v>0</v>
      </c>
      <c r="R146" s="3">
        <v>5.1555555555555559</v>
      </c>
      <c r="S146" s="3">
        <v>0</v>
      </c>
      <c r="T146" s="4">
        <f>Table39[[#This Row],[RN DON Hours Contract]]/Table39[[#This Row],[RN DON Hours]]</f>
        <v>0</v>
      </c>
      <c r="U146" s="3">
        <f>SUM(Table39[[#This Row],[LPN Hours]], Table39[[#This Row],[LPN Admin Hours]])</f>
        <v>106.37100000000001</v>
      </c>
      <c r="V146" s="3">
        <f>Table39[[#This Row],[LPN Hours Contract]]+Table39[[#This Row],[LPN Admin Hours Contract]]</f>
        <v>0</v>
      </c>
      <c r="W146" s="4">
        <f t="shared" si="10"/>
        <v>0</v>
      </c>
      <c r="X146" s="3">
        <v>83.436222222222227</v>
      </c>
      <c r="Y146" s="3">
        <v>0</v>
      </c>
      <c r="Z146" s="4">
        <f>Table39[[#This Row],[LPN Hours Contract]]/Table39[[#This Row],[LPN Hours]]</f>
        <v>0</v>
      </c>
      <c r="AA146" s="3">
        <v>22.934777777777775</v>
      </c>
      <c r="AB146" s="3">
        <v>0</v>
      </c>
      <c r="AC146" s="4">
        <v>0</v>
      </c>
      <c r="AD146" s="3">
        <f>SUM(Table39[[#This Row],[CNA Hours]], Table39[[#This Row],[NA in Training Hours]], Table39[[#This Row],[Med Aide/Tech Hours]])</f>
        <v>338.0093333333333</v>
      </c>
      <c r="AE146" s="3">
        <f>SUM(Table39[[#This Row],[CNA Hours Contract]], Table39[[#This Row],[NA in Training Hours Contract]], Table39[[#This Row],[Med Aide/Tech Hours Contract]])</f>
        <v>0</v>
      </c>
      <c r="AF146" s="4">
        <f>Table39[[#This Row],[CNA/NA/Med Aide Contract Hours]]/Table39[[#This Row],[Total CNA, NA in Training, Med Aide/Tech Hours]]</f>
        <v>0</v>
      </c>
      <c r="AG146" s="3">
        <v>276.16955555555552</v>
      </c>
      <c r="AH146" s="3">
        <v>0</v>
      </c>
      <c r="AI146" s="4">
        <f>Table39[[#This Row],[CNA Hours Contract]]/Table39[[#This Row],[CNA Hours]]</f>
        <v>0</v>
      </c>
      <c r="AJ146" s="3">
        <v>61.839777777777776</v>
      </c>
      <c r="AK146" s="3">
        <v>0</v>
      </c>
      <c r="AL146" s="4">
        <v>0</v>
      </c>
      <c r="AM146" s="3">
        <v>0</v>
      </c>
      <c r="AN146" s="3">
        <v>0</v>
      </c>
      <c r="AO146" s="4">
        <v>0</v>
      </c>
      <c r="AP146" s="1" t="s">
        <v>144</v>
      </c>
      <c r="AQ146" s="1">
        <v>4</v>
      </c>
    </row>
    <row r="147" spans="1:43" x14ac:dyDescent="0.2">
      <c r="A147" s="1" t="s">
        <v>221</v>
      </c>
      <c r="B147" s="1" t="s">
        <v>367</v>
      </c>
      <c r="C147" s="1" t="s">
        <v>543</v>
      </c>
      <c r="D147" s="1" t="s">
        <v>616</v>
      </c>
      <c r="E147" s="3">
        <v>44.444444444444443</v>
      </c>
      <c r="F147" s="3">
        <f t="shared" si="11"/>
        <v>310.9666666666667</v>
      </c>
      <c r="G147" s="3">
        <f>SUM(Table39[[#This Row],[RN Hours Contract (W/ Admin, DON)]], Table39[[#This Row],[LPN Contract Hours (w/ Admin)]], Table39[[#This Row],[CNA/NA/Med Aide Contract Hours]])</f>
        <v>0</v>
      </c>
      <c r="H147" s="4">
        <f>Table39[[#This Row],[Total Contract Hours]]/Table39[[#This Row],[Total Hours Nurse Staffing]]</f>
        <v>0</v>
      </c>
      <c r="I147" s="3">
        <f>SUM(Table39[[#This Row],[RN Hours]], Table39[[#This Row],[RN Admin Hours]], Table39[[#This Row],[RN DON Hours]])</f>
        <v>50.588888888888889</v>
      </c>
      <c r="J147" s="3">
        <f t="shared" si="9"/>
        <v>0</v>
      </c>
      <c r="K147" s="4">
        <f>Table39[[#This Row],[RN Hours Contract (W/ Admin, DON)]]/Table39[[#This Row],[RN Hours (w/ Admin, DON)]]</f>
        <v>0</v>
      </c>
      <c r="L147" s="3">
        <v>34.12777777777778</v>
      </c>
      <c r="M147" s="3">
        <v>0</v>
      </c>
      <c r="N147" s="4">
        <f>Table39[[#This Row],[RN Hours Contract]]/Table39[[#This Row],[RN Hours]]</f>
        <v>0</v>
      </c>
      <c r="O147" s="3">
        <v>11.016666666666667</v>
      </c>
      <c r="P147" s="3">
        <v>0</v>
      </c>
      <c r="Q147" s="4">
        <f>Table39[[#This Row],[RN Admin Hours Contract]]/Table39[[#This Row],[RN Admin Hours]]</f>
        <v>0</v>
      </c>
      <c r="R147" s="3">
        <v>5.4444444444444446</v>
      </c>
      <c r="S147" s="3">
        <v>0</v>
      </c>
      <c r="T147" s="4">
        <f>Table39[[#This Row],[RN DON Hours Contract]]/Table39[[#This Row],[RN DON Hours]]</f>
        <v>0</v>
      </c>
      <c r="U147" s="3">
        <f>SUM(Table39[[#This Row],[LPN Hours]], Table39[[#This Row],[LPN Admin Hours]])</f>
        <v>50.463888888888889</v>
      </c>
      <c r="V147" s="3">
        <f>Table39[[#This Row],[LPN Hours Contract]]+Table39[[#This Row],[LPN Admin Hours Contract]]</f>
        <v>0</v>
      </c>
      <c r="W147" s="4">
        <f t="shared" si="10"/>
        <v>0</v>
      </c>
      <c r="X147" s="3">
        <v>50.463888888888889</v>
      </c>
      <c r="Y147" s="3">
        <v>0</v>
      </c>
      <c r="Z147" s="4">
        <f>Table39[[#This Row],[LPN Hours Contract]]/Table39[[#This Row],[LPN Hours]]</f>
        <v>0</v>
      </c>
      <c r="AA147" s="3">
        <v>0</v>
      </c>
      <c r="AB147" s="3">
        <v>0</v>
      </c>
      <c r="AC147" s="4">
        <v>0</v>
      </c>
      <c r="AD147" s="3">
        <f>SUM(Table39[[#This Row],[CNA Hours]], Table39[[#This Row],[NA in Training Hours]], Table39[[#This Row],[Med Aide/Tech Hours]])</f>
        <v>209.91388888888889</v>
      </c>
      <c r="AE147" s="3">
        <f>SUM(Table39[[#This Row],[CNA Hours Contract]], Table39[[#This Row],[NA in Training Hours Contract]], Table39[[#This Row],[Med Aide/Tech Hours Contract]])</f>
        <v>0</v>
      </c>
      <c r="AF147" s="4">
        <f>Table39[[#This Row],[CNA/NA/Med Aide Contract Hours]]/Table39[[#This Row],[Total CNA, NA in Training, Med Aide/Tech Hours]]</f>
        <v>0</v>
      </c>
      <c r="AG147" s="3">
        <v>209.91388888888889</v>
      </c>
      <c r="AH147" s="3">
        <v>0</v>
      </c>
      <c r="AI147" s="4">
        <f>Table39[[#This Row],[CNA Hours Contract]]/Table39[[#This Row],[CNA Hours]]</f>
        <v>0</v>
      </c>
      <c r="AJ147" s="3">
        <v>0</v>
      </c>
      <c r="AK147" s="3">
        <v>0</v>
      </c>
      <c r="AL147" s="4">
        <v>0</v>
      </c>
      <c r="AM147" s="3">
        <v>0</v>
      </c>
      <c r="AN147" s="3">
        <v>0</v>
      </c>
      <c r="AO147" s="4">
        <v>0</v>
      </c>
      <c r="AP147" s="1" t="s">
        <v>145</v>
      </c>
      <c r="AQ147" s="1">
        <v>4</v>
      </c>
    </row>
    <row r="148" spans="1:43" x14ac:dyDescent="0.2">
      <c r="A148" s="1" t="s">
        <v>221</v>
      </c>
      <c r="B148" s="1" t="s">
        <v>368</v>
      </c>
      <c r="C148" s="1" t="s">
        <v>512</v>
      </c>
      <c r="D148" s="1" t="s">
        <v>617</v>
      </c>
      <c r="E148" s="3">
        <v>63.088888888888889</v>
      </c>
      <c r="F148" s="3">
        <f t="shared" si="11"/>
        <v>265.99166666666667</v>
      </c>
      <c r="G148" s="3">
        <f>SUM(Table39[[#This Row],[RN Hours Contract (W/ Admin, DON)]], Table39[[#This Row],[LPN Contract Hours (w/ Admin)]], Table39[[#This Row],[CNA/NA/Med Aide Contract Hours]])</f>
        <v>0</v>
      </c>
      <c r="H148" s="4">
        <f>Table39[[#This Row],[Total Contract Hours]]/Table39[[#This Row],[Total Hours Nurse Staffing]]</f>
        <v>0</v>
      </c>
      <c r="I148" s="3">
        <f>SUM(Table39[[#This Row],[RN Hours]], Table39[[#This Row],[RN Admin Hours]], Table39[[#This Row],[RN DON Hours]])</f>
        <v>29.629111111111111</v>
      </c>
      <c r="J148" s="3">
        <f t="shared" si="9"/>
        <v>0</v>
      </c>
      <c r="K148" s="4">
        <f>Table39[[#This Row],[RN Hours Contract (W/ Admin, DON)]]/Table39[[#This Row],[RN Hours (w/ Admin, DON)]]</f>
        <v>0</v>
      </c>
      <c r="L148" s="3">
        <v>21.718</v>
      </c>
      <c r="M148" s="3">
        <v>0</v>
      </c>
      <c r="N148" s="4">
        <f>Table39[[#This Row],[RN Hours Contract]]/Table39[[#This Row],[RN Hours]]</f>
        <v>0</v>
      </c>
      <c r="O148" s="3">
        <v>6.7555555555555555</v>
      </c>
      <c r="P148" s="3">
        <v>0</v>
      </c>
      <c r="Q148" s="4">
        <f>Table39[[#This Row],[RN Admin Hours Contract]]/Table39[[#This Row],[RN Admin Hours]]</f>
        <v>0</v>
      </c>
      <c r="R148" s="3">
        <v>1.1555555555555554</v>
      </c>
      <c r="S148" s="3">
        <v>0</v>
      </c>
      <c r="T148" s="4">
        <f>Table39[[#This Row],[RN DON Hours Contract]]/Table39[[#This Row],[RN DON Hours]]</f>
        <v>0</v>
      </c>
      <c r="U148" s="3">
        <f>SUM(Table39[[#This Row],[LPN Hours]], Table39[[#This Row],[LPN Admin Hours]])</f>
        <v>56.776000000000003</v>
      </c>
      <c r="V148" s="3">
        <f>Table39[[#This Row],[LPN Hours Contract]]+Table39[[#This Row],[LPN Admin Hours Contract]]</f>
        <v>0</v>
      </c>
      <c r="W148" s="4">
        <f t="shared" si="10"/>
        <v>0</v>
      </c>
      <c r="X148" s="3">
        <v>56.776000000000003</v>
      </c>
      <c r="Y148" s="3">
        <v>0</v>
      </c>
      <c r="Z148" s="4">
        <f>Table39[[#This Row],[LPN Hours Contract]]/Table39[[#This Row],[LPN Hours]]</f>
        <v>0</v>
      </c>
      <c r="AA148" s="3">
        <v>0</v>
      </c>
      <c r="AB148" s="3">
        <v>0</v>
      </c>
      <c r="AC148" s="4">
        <v>0</v>
      </c>
      <c r="AD148" s="3">
        <f>SUM(Table39[[#This Row],[CNA Hours]], Table39[[#This Row],[NA in Training Hours]], Table39[[#This Row],[Med Aide/Tech Hours]])</f>
        <v>179.58655555555558</v>
      </c>
      <c r="AE148" s="3">
        <f>SUM(Table39[[#This Row],[CNA Hours Contract]], Table39[[#This Row],[NA in Training Hours Contract]], Table39[[#This Row],[Med Aide/Tech Hours Contract]])</f>
        <v>0</v>
      </c>
      <c r="AF148" s="4">
        <f>Table39[[#This Row],[CNA/NA/Med Aide Contract Hours]]/Table39[[#This Row],[Total CNA, NA in Training, Med Aide/Tech Hours]]</f>
        <v>0</v>
      </c>
      <c r="AG148" s="3">
        <v>179.47544444444446</v>
      </c>
      <c r="AH148" s="3">
        <v>0</v>
      </c>
      <c r="AI148" s="4">
        <f>Table39[[#This Row],[CNA Hours Contract]]/Table39[[#This Row],[CNA Hours]]</f>
        <v>0</v>
      </c>
      <c r="AJ148" s="3">
        <v>0.1111111111111111</v>
      </c>
      <c r="AK148" s="3">
        <v>0</v>
      </c>
      <c r="AL148" s="4">
        <v>0</v>
      </c>
      <c r="AM148" s="3">
        <v>0</v>
      </c>
      <c r="AN148" s="3">
        <v>0</v>
      </c>
      <c r="AO148" s="4">
        <v>0</v>
      </c>
      <c r="AP148" s="1" t="s">
        <v>146</v>
      </c>
      <c r="AQ148" s="1">
        <v>4</v>
      </c>
    </row>
    <row r="149" spans="1:43" x14ac:dyDescent="0.2">
      <c r="A149" s="1" t="s">
        <v>221</v>
      </c>
      <c r="B149" s="1" t="s">
        <v>369</v>
      </c>
      <c r="C149" s="1" t="s">
        <v>544</v>
      </c>
      <c r="D149" s="1" t="s">
        <v>632</v>
      </c>
      <c r="E149" s="3">
        <v>128.26666666666668</v>
      </c>
      <c r="F149" s="3">
        <f t="shared" si="11"/>
        <v>478.1125555555555</v>
      </c>
      <c r="G149" s="3">
        <f>SUM(Table39[[#This Row],[RN Hours Contract (W/ Admin, DON)]], Table39[[#This Row],[LPN Contract Hours (w/ Admin)]], Table39[[#This Row],[CNA/NA/Med Aide Contract Hours]])</f>
        <v>0</v>
      </c>
      <c r="H149" s="4">
        <f>Table39[[#This Row],[Total Contract Hours]]/Table39[[#This Row],[Total Hours Nurse Staffing]]</f>
        <v>0</v>
      </c>
      <c r="I149" s="3">
        <f>SUM(Table39[[#This Row],[RN Hours]], Table39[[#This Row],[RN Admin Hours]], Table39[[#This Row],[RN DON Hours]])</f>
        <v>43.594333333333331</v>
      </c>
      <c r="J149" s="3">
        <f t="shared" si="9"/>
        <v>0</v>
      </c>
      <c r="K149" s="4">
        <f>Table39[[#This Row],[RN Hours Contract (W/ Admin, DON)]]/Table39[[#This Row],[RN Hours (w/ Admin, DON)]]</f>
        <v>0</v>
      </c>
      <c r="L149" s="3">
        <v>4.6332222222222219</v>
      </c>
      <c r="M149" s="3">
        <v>0</v>
      </c>
      <c r="N149" s="4">
        <f>Table39[[#This Row],[RN Hours Contract]]/Table39[[#This Row],[RN Hours]]</f>
        <v>0</v>
      </c>
      <c r="O149" s="3">
        <v>34.783333333333331</v>
      </c>
      <c r="P149" s="3">
        <v>0</v>
      </c>
      <c r="Q149" s="4">
        <f>Table39[[#This Row],[RN Admin Hours Contract]]/Table39[[#This Row],[RN Admin Hours]]</f>
        <v>0</v>
      </c>
      <c r="R149" s="3">
        <v>4.177777777777778</v>
      </c>
      <c r="S149" s="3">
        <v>0</v>
      </c>
      <c r="T149" s="4">
        <f>Table39[[#This Row],[RN DON Hours Contract]]/Table39[[#This Row],[RN DON Hours]]</f>
        <v>0</v>
      </c>
      <c r="U149" s="3">
        <f>SUM(Table39[[#This Row],[LPN Hours]], Table39[[#This Row],[LPN Admin Hours]])</f>
        <v>130.78566666666666</v>
      </c>
      <c r="V149" s="3">
        <f>Table39[[#This Row],[LPN Hours Contract]]+Table39[[#This Row],[LPN Admin Hours Contract]]</f>
        <v>0</v>
      </c>
      <c r="W149" s="4">
        <f t="shared" si="10"/>
        <v>0</v>
      </c>
      <c r="X149" s="3">
        <v>114.50511111111111</v>
      </c>
      <c r="Y149" s="3">
        <v>0</v>
      </c>
      <c r="Z149" s="4">
        <f>Table39[[#This Row],[LPN Hours Contract]]/Table39[[#This Row],[LPN Hours]]</f>
        <v>0</v>
      </c>
      <c r="AA149" s="3">
        <v>16.280555555555551</v>
      </c>
      <c r="AB149" s="3">
        <v>0</v>
      </c>
      <c r="AC149" s="4">
        <v>0</v>
      </c>
      <c r="AD149" s="3">
        <f>SUM(Table39[[#This Row],[CNA Hours]], Table39[[#This Row],[NA in Training Hours]], Table39[[#This Row],[Med Aide/Tech Hours]])</f>
        <v>303.73255555555551</v>
      </c>
      <c r="AE149" s="3">
        <f>SUM(Table39[[#This Row],[CNA Hours Contract]], Table39[[#This Row],[NA in Training Hours Contract]], Table39[[#This Row],[Med Aide/Tech Hours Contract]])</f>
        <v>0</v>
      </c>
      <c r="AF149" s="4">
        <f>Table39[[#This Row],[CNA/NA/Med Aide Contract Hours]]/Table39[[#This Row],[Total CNA, NA in Training, Med Aide/Tech Hours]]</f>
        <v>0</v>
      </c>
      <c r="AG149" s="3">
        <v>299.25188888888886</v>
      </c>
      <c r="AH149" s="3">
        <v>0</v>
      </c>
      <c r="AI149" s="4">
        <f>Table39[[#This Row],[CNA Hours Contract]]/Table39[[#This Row],[CNA Hours]]</f>
        <v>0</v>
      </c>
      <c r="AJ149" s="3">
        <v>4.4806666666666661</v>
      </c>
      <c r="AK149" s="3">
        <v>0</v>
      </c>
      <c r="AL149" s="4">
        <v>0</v>
      </c>
      <c r="AM149" s="3">
        <v>0</v>
      </c>
      <c r="AN149" s="3">
        <v>0</v>
      </c>
      <c r="AO149" s="4">
        <v>0</v>
      </c>
      <c r="AP149" s="1" t="s">
        <v>147</v>
      </c>
      <c r="AQ149" s="1">
        <v>4</v>
      </c>
    </row>
    <row r="150" spans="1:43" x14ac:dyDescent="0.2">
      <c r="A150" s="1" t="s">
        <v>221</v>
      </c>
      <c r="B150" s="1" t="s">
        <v>370</v>
      </c>
      <c r="C150" s="1" t="s">
        <v>545</v>
      </c>
      <c r="D150" s="1" t="s">
        <v>577</v>
      </c>
      <c r="E150" s="3">
        <v>46.511111111111113</v>
      </c>
      <c r="F150" s="3">
        <f t="shared" si="11"/>
        <v>236.26311111111113</v>
      </c>
      <c r="G150" s="3">
        <f>SUM(Table39[[#This Row],[RN Hours Contract (W/ Admin, DON)]], Table39[[#This Row],[LPN Contract Hours (w/ Admin)]], Table39[[#This Row],[CNA/NA/Med Aide Contract Hours]])</f>
        <v>0</v>
      </c>
      <c r="H150" s="4">
        <f>Table39[[#This Row],[Total Contract Hours]]/Table39[[#This Row],[Total Hours Nurse Staffing]]</f>
        <v>0</v>
      </c>
      <c r="I150" s="3">
        <f>SUM(Table39[[#This Row],[RN Hours]], Table39[[#This Row],[RN Admin Hours]], Table39[[#This Row],[RN DON Hours]])</f>
        <v>36.938111111111112</v>
      </c>
      <c r="J150" s="3">
        <f t="shared" si="9"/>
        <v>0</v>
      </c>
      <c r="K150" s="4">
        <f>Table39[[#This Row],[RN Hours Contract (W/ Admin, DON)]]/Table39[[#This Row],[RN Hours (w/ Admin, DON)]]</f>
        <v>0</v>
      </c>
      <c r="L150" s="3">
        <v>25.73811111111111</v>
      </c>
      <c r="M150" s="3">
        <v>0</v>
      </c>
      <c r="N150" s="4">
        <f>Table39[[#This Row],[RN Hours Contract]]/Table39[[#This Row],[RN Hours]]</f>
        <v>0</v>
      </c>
      <c r="O150" s="3">
        <v>5.6</v>
      </c>
      <c r="P150" s="3">
        <v>0</v>
      </c>
      <c r="Q150" s="4">
        <f>Table39[[#This Row],[RN Admin Hours Contract]]/Table39[[#This Row],[RN Admin Hours]]</f>
        <v>0</v>
      </c>
      <c r="R150" s="3">
        <v>5.6</v>
      </c>
      <c r="S150" s="3">
        <v>0</v>
      </c>
      <c r="T150" s="4">
        <f>Table39[[#This Row],[RN DON Hours Contract]]/Table39[[#This Row],[RN DON Hours]]</f>
        <v>0</v>
      </c>
      <c r="U150" s="3">
        <f>SUM(Table39[[#This Row],[LPN Hours]], Table39[[#This Row],[LPN Admin Hours]])</f>
        <v>44.370999999999995</v>
      </c>
      <c r="V150" s="3">
        <f>Table39[[#This Row],[LPN Hours Contract]]+Table39[[#This Row],[LPN Admin Hours Contract]]</f>
        <v>0</v>
      </c>
      <c r="W150" s="4">
        <f t="shared" si="10"/>
        <v>0</v>
      </c>
      <c r="X150" s="3">
        <v>44.370999999999995</v>
      </c>
      <c r="Y150" s="3">
        <v>0</v>
      </c>
      <c r="Z150" s="4">
        <f>Table39[[#This Row],[LPN Hours Contract]]/Table39[[#This Row],[LPN Hours]]</f>
        <v>0</v>
      </c>
      <c r="AA150" s="3">
        <v>0</v>
      </c>
      <c r="AB150" s="3">
        <v>0</v>
      </c>
      <c r="AC150" s="4">
        <v>0</v>
      </c>
      <c r="AD150" s="3">
        <f>SUM(Table39[[#This Row],[CNA Hours]], Table39[[#This Row],[NA in Training Hours]], Table39[[#This Row],[Med Aide/Tech Hours]])</f>
        <v>154.95400000000001</v>
      </c>
      <c r="AE150" s="3">
        <f>SUM(Table39[[#This Row],[CNA Hours Contract]], Table39[[#This Row],[NA in Training Hours Contract]], Table39[[#This Row],[Med Aide/Tech Hours Contract]])</f>
        <v>0</v>
      </c>
      <c r="AF150" s="4">
        <f>Table39[[#This Row],[CNA/NA/Med Aide Contract Hours]]/Table39[[#This Row],[Total CNA, NA in Training, Med Aide/Tech Hours]]</f>
        <v>0</v>
      </c>
      <c r="AG150" s="3">
        <v>154.95400000000001</v>
      </c>
      <c r="AH150" s="3">
        <v>0</v>
      </c>
      <c r="AI150" s="4">
        <f>Table39[[#This Row],[CNA Hours Contract]]/Table39[[#This Row],[CNA Hours]]</f>
        <v>0</v>
      </c>
      <c r="AJ150" s="3">
        <v>0</v>
      </c>
      <c r="AK150" s="3">
        <v>0</v>
      </c>
      <c r="AL150" s="4">
        <v>0</v>
      </c>
      <c r="AM150" s="3">
        <v>0</v>
      </c>
      <c r="AN150" s="3">
        <v>0</v>
      </c>
      <c r="AO150" s="4">
        <v>0</v>
      </c>
      <c r="AP150" s="1" t="s">
        <v>148</v>
      </c>
      <c r="AQ150" s="1">
        <v>4</v>
      </c>
    </row>
    <row r="151" spans="1:43" x14ac:dyDescent="0.2">
      <c r="A151" s="1" t="s">
        <v>221</v>
      </c>
      <c r="B151" s="1" t="s">
        <v>371</v>
      </c>
      <c r="C151" s="1" t="s">
        <v>462</v>
      </c>
      <c r="D151" s="1" t="s">
        <v>572</v>
      </c>
      <c r="E151" s="3">
        <v>71.977777777777774</v>
      </c>
      <c r="F151" s="3">
        <f t="shared" si="11"/>
        <v>277.93244444444446</v>
      </c>
      <c r="G151" s="3">
        <f>SUM(Table39[[#This Row],[RN Hours Contract (W/ Admin, DON)]], Table39[[#This Row],[LPN Contract Hours (w/ Admin)]], Table39[[#This Row],[CNA/NA/Med Aide Contract Hours]])</f>
        <v>0</v>
      </c>
      <c r="H151" s="4">
        <f>Table39[[#This Row],[Total Contract Hours]]/Table39[[#This Row],[Total Hours Nurse Staffing]]</f>
        <v>0</v>
      </c>
      <c r="I151" s="3">
        <f>SUM(Table39[[#This Row],[RN Hours]], Table39[[#This Row],[RN Admin Hours]], Table39[[#This Row],[RN DON Hours]])</f>
        <v>58.847222222222229</v>
      </c>
      <c r="J151" s="3">
        <f t="shared" si="9"/>
        <v>0</v>
      </c>
      <c r="K151" s="4">
        <f>Table39[[#This Row],[RN Hours Contract (W/ Admin, DON)]]/Table39[[#This Row],[RN Hours (w/ Admin, DON)]]</f>
        <v>0</v>
      </c>
      <c r="L151" s="3">
        <v>19.641666666666666</v>
      </c>
      <c r="M151" s="3">
        <v>0</v>
      </c>
      <c r="N151" s="4">
        <f>Table39[[#This Row],[RN Hours Contract]]/Table39[[#This Row],[RN Hours]]</f>
        <v>0</v>
      </c>
      <c r="O151" s="3">
        <v>28.094444444444445</v>
      </c>
      <c r="P151" s="3">
        <v>0</v>
      </c>
      <c r="Q151" s="4">
        <f>Table39[[#This Row],[RN Admin Hours Contract]]/Table39[[#This Row],[RN Admin Hours]]</f>
        <v>0</v>
      </c>
      <c r="R151" s="3">
        <v>11.111111111111111</v>
      </c>
      <c r="S151" s="3">
        <v>0</v>
      </c>
      <c r="T151" s="4">
        <f>Table39[[#This Row],[RN DON Hours Contract]]/Table39[[#This Row],[RN DON Hours]]</f>
        <v>0</v>
      </c>
      <c r="U151" s="3">
        <f>SUM(Table39[[#This Row],[LPN Hours]], Table39[[#This Row],[LPN Admin Hours]])</f>
        <v>68.388888888888886</v>
      </c>
      <c r="V151" s="3">
        <f>Table39[[#This Row],[LPN Hours Contract]]+Table39[[#This Row],[LPN Admin Hours Contract]]</f>
        <v>0</v>
      </c>
      <c r="W151" s="4">
        <f t="shared" si="10"/>
        <v>0</v>
      </c>
      <c r="X151" s="3">
        <v>61.763888888888886</v>
      </c>
      <c r="Y151" s="3">
        <v>0</v>
      </c>
      <c r="Z151" s="4">
        <f>Table39[[#This Row],[LPN Hours Contract]]/Table39[[#This Row],[LPN Hours]]</f>
        <v>0</v>
      </c>
      <c r="AA151" s="3">
        <v>6.625</v>
      </c>
      <c r="AB151" s="3">
        <v>0</v>
      </c>
      <c r="AC151" s="4">
        <v>0</v>
      </c>
      <c r="AD151" s="3">
        <f>SUM(Table39[[#This Row],[CNA Hours]], Table39[[#This Row],[NA in Training Hours]], Table39[[#This Row],[Med Aide/Tech Hours]])</f>
        <v>150.69633333333334</v>
      </c>
      <c r="AE151" s="3">
        <f>SUM(Table39[[#This Row],[CNA Hours Contract]], Table39[[#This Row],[NA in Training Hours Contract]], Table39[[#This Row],[Med Aide/Tech Hours Contract]])</f>
        <v>0</v>
      </c>
      <c r="AF151" s="4">
        <f>Table39[[#This Row],[CNA/NA/Med Aide Contract Hours]]/Table39[[#This Row],[Total CNA, NA in Training, Med Aide/Tech Hours]]</f>
        <v>0</v>
      </c>
      <c r="AG151" s="3">
        <v>150.69633333333334</v>
      </c>
      <c r="AH151" s="3">
        <v>0</v>
      </c>
      <c r="AI151" s="4">
        <f>Table39[[#This Row],[CNA Hours Contract]]/Table39[[#This Row],[CNA Hours]]</f>
        <v>0</v>
      </c>
      <c r="AJ151" s="3">
        <v>0</v>
      </c>
      <c r="AK151" s="3">
        <v>0</v>
      </c>
      <c r="AL151" s="4">
        <v>0</v>
      </c>
      <c r="AM151" s="3">
        <v>0</v>
      </c>
      <c r="AN151" s="3">
        <v>0</v>
      </c>
      <c r="AO151" s="4">
        <v>0</v>
      </c>
      <c r="AP151" s="1" t="s">
        <v>149</v>
      </c>
      <c r="AQ151" s="1">
        <v>4</v>
      </c>
    </row>
    <row r="152" spans="1:43" x14ac:dyDescent="0.2">
      <c r="A152" s="1" t="s">
        <v>221</v>
      </c>
      <c r="B152" s="1" t="s">
        <v>372</v>
      </c>
      <c r="C152" s="1" t="s">
        <v>546</v>
      </c>
      <c r="D152" s="1" t="s">
        <v>579</v>
      </c>
      <c r="E152" s="3">
        <v>118.96666666666667</v>
      </c>
      <c r="F152" s="3">
        <f t="shared" si="11"/>
        <v>509.97777777777776</v>
      </c>
      <c r="G152" s="3">
        <f>SUM(Table39[[#This Row],[RN Hours Contract (W/ Admin, DON)]], Table39[[#This Row],[LPN Contract Hours (w/ Admin)]], Table39[[#This Row],[CNA/NA/Med Aide Contract Hours]])</f>
        <v>0</v>
      </c>
      <c r="H152" s="4">
        <f>Table39[[#This Row],[Total Contract Hours]]/Table39[[#This Row],[Total Hours Nurse Staffing]]</f>
        <v>0</v>
      </c>
      <c r="I152" s="3">
        <f>SUM(Table39[[#This Row],[RN Hours]], Table39[[#This Row],[RN Admin Hours]], Table39[[#This Row],[RN DON Hours]])</f>
        <v>69.916666666666657</v>
      </c>
      <c r="J152" s="3">
        <f t="shared" si="9"/>
        <v>0</v>
      </c>
      <c r="K152" s="4">
        <f>Table39[[#This Row],[RN Hours Contract (W/ Admin, DON)]]/Table39[[#This Row],[RN Hours (w/ Admin, DON)]]</f>
        <v>0</v>
      </c>
      <c r="L152" s="3">
        <v>32.158333333333331</v>
      </c>
      <c r="M152" s="3">
        <v>0</v>
      </c>
      <c r="N152" s="4">
        <f>Table39[[#This Row],[RN Hours Contract]]/Table39[[#This Row],[RN Hours]]</f>
        <v>0</v>
      </c>
      <c r="O152" s="3">
        <v>31.8</v>
      </c>
      <c r="P152" s="3">
        <v>0</v>
      </c>
      <c r="Q152" s="4">
        <f>Table39[[#This Row],[RN Admin Hours Contract]]/Table39[[#This Row],[RN Admin Hours]]</f>
        <v>0</v>
      </c>
      <c r="R152" s="3">
        <v>5.958333333333333</v>
      </c>
      <c r="S152" s="3">
        <v>0</v>
      </c>
      <c r="T152" s="4">
        <f>Table39[[#This Row],[RN DON Hours Contract]]/Table39[[#This Row],[RN DON Hours]]</f>
        <v>0</v>
      </c>
      <c r="U152" s="3">
        <f>SUM(Table39[[#This Row],[LPN Hours]], Table39[[#This Row],[LPN Admin Hours]])</f>
        <v>130.51666666666665</v>
      </c>
      <c r="V152" s="3">
        <f>Table39[[#This Row],[LPN Hours Contract]]+Table39[[#This Row],[LPN Admin Hours Contract]]</f>
        <v>0</v>
      </c>
      <c r="W152" s="4">
        <f t="shared" si="10"/>
        <v>0</v>
      </c>
      <c r="X152" s="3">
        <v>125.33333333333333</v>
      </c>
      <c r="Y152" s="3">
        <v>0</v>
      </c>
      <c r="Z152" s="4">
        <f>Table39[[#This Row],[LPN Hours Contract]]/Table39[[#This Row],[LPN Hours]]</f>
        <v>0</v>
      </c>
      <c r="AA152" s="3">
        <v>5.1833333333333336</v>
      </c>
      <c r="AB152" s="3">
        <v>0</v>
      </c>
      <c r="AC152" s="4">
        <v>0</v>
      </c>
      <c r="AD152" s="3">
        <f>SUM(Table39[[#This Row],[CNA Hours]], Table39[[#This Row],[NA in Training Hours]], Table39[[#This Row],[Med Aide/Tech Hours]])</f>
        <v>309.54444444444442</v>
      </c>
      <c r="AE152" s="3">
        <f>SUM(Table39[[#This Row],[CNA Hours Contract]], Table39[[#This Row],[NA in Training Hours Contract]], Table39[[#This Row],[Med Aide/Tech Hours Contract]])</f>
        <v>0</v>
      </c>
      <c r="AF152" s="4">
        <f>Table39[[#This Row],[CNA/NA/Med Aide Contract Hours]]/Table39[[#This Row],[Total CNA, NA in Training, Med Aide/Tech Hours]]</f>
        <v>0</v>
      </c>
      <c r="AG152" s="3">
        <v>285.18055555555554</v>
      </c>
      <c r="AH152" s="3">
        <v>0</v>
      </c>
      <c r="AI152" s="4">
        <f>Table39[[#This Row],[CNA Hours Contract]]/Table39[[#This Row],[CNA Hours]]</f>
        <v>0</v>
      </c>
      <c r="AJ152" s="3">
        <v>24.363888888888887</v>
      </c>
      <c r="AK152" s="3">
        <v>0</v>
      </c>
      <c r="AL152" s="4">
        <v>0</v>
      </c>
      <c r="AM152" s="3">
        <v>0</v>
      </c>
      <c r="AN152" s="3">
        <v>0</v>
      </c>
      <c r="AO152" s="4">
        <v>0</v>
      </c>
      <c r="AP152" s="1" t="s">
        <v>150</v>
      </c>
      <c r="AQ152" s="1">
        <v>4</v>
      </c>
    </row>
    <row r="153" spans="1:43" x14ac:dyDescent="0.2">
      <c r="A153" s="1" t="s">
        <v>221</v>
      </c>
      <c r="B153" s="1" t="s">
        <v>373</v>
      </c>
      <c r="C153" s="1" t="s">
        <v>475</v>
      </c>
      <c r="D153" s="1" t="s">
        <v>596</v>
      </c>
      <c r="E153" s="3">
        <v>63.166666666666664</v>
      </c>
      <c r="F153" s="3">
        <f t="shared" si="11"/>
        <v>321.81577777777773</v>
      </c>
      <c r="G153" s="3">
        <f>SUM(Table39[[#This Row],[RN Hours Contract (W/ Admin, DON)]], Table39[[#This Row],[LPN Contract Hours (w/ Admin)]], Table39[[#This Row],[CNA/NA/Med Aide Contract Hours]])</f>
        <v>0</v>
      </c>
      <c r="H153" s="4">
        <f>Table39[[#This Row],[Total Contract Hours]]/Table39[[#This Row],[Total Hours Nurse Staffing]]</f>
        <v>0</v>
      </c>
      <c r="I153" s="3">
        <f>SUM(Table39[[#This Row],[RN Hours]], Table39[[#This Row],[RN Admin Hours]], Table39[[#This Row],[RN DON Hours]])</f>
        <v>56.882111111111108</v>
      </c>
      <c r="J153" s="3">
        <f t="shared" si="9"/>
        <v>0</v>
      </c>
      <c r="K153" s="4">
        <f>Table39[[#This Row],[RN Hours Contract (W/ Admin, DON)]]/Table39[[#This Row],[RN Hours (w/ Admin, DON)]]</f>
        <v>0</v>
      </c>
      <c r="L153" s="3">
        <v>41.571222222222218</v>
      </c>
      <c r="M153" s="3">
        <v>0</v>
      </c>
      <c r="N153" s="4">
        <f>Table39[[#This Row],[RN Hours Contract]]/Table39[[#This Row],[RN Hours]]</f>
        <v>0</v>
      </c>
      <c r="O153" s="3">
        <v>9.977555555555556</v>
      </c>
      <c r="P153" s="3">
        <v>0</v>
      </c>
      <c r="Q153" s="4">
        <f>Table39[[#This Row],[RN Admin Hours Contract]]/Table39[[#This Row],[RN Admin Hours]]</f>
        <v>0</v>
      </c>
      <c r="R153" s="3">
        <v>5.333333333333333</v>
      </c>
      <c r="S153" s="3">
        <v>0</v>
      </c>
      <c r="T153" s="4">
        <f>Table39[[#This Row],[RN DON Hours Contract]]/Table39[[#This Row],[RN DON Hours]]</f>
        <v>0</v>
      </c>
      <c r="U153" s="3">
        <f>SUM(Table39[[#This Row],[LPN Hours]], Table39[[#This Row],[LPN Admin Hours]])</f>
        <v>87.945222222222213</v>
      </c>
      <c r="V153" s="3">
        <f>Table39[[#This Row],[LPN Hours Contract]]+Table39[[#This Row],[LPN Admin Hours Contract]]</f>
        <v>0</v>
      </c>
      <c r="W153" s="4">
        <f t="shared" si="10"/>
        <v>0</v>
      </c>
      <c r="X153" s="3">
        <v>86.462888888888884</v>
      </c>
      <c r="Y153" s="3">
        <v>0</v>
      </c>
      <c r="Z153" s="4">
        <f>Table39[[#This Row],[LPN Hours Contract]]/Table39[[#This Row],[LPN Hours]]</f>
        <v>0</v>
      </c>
      <c r="AA153" s="3">
        <v>1.4823333333333333</v>
      </c>
      <c r="AB153" s="3">
        <v>0</v>
      </c>
      <c r="AC153" s="4">
        <v>0</v>
      </c>
      <c r="AD153" s="3">
        <f>SUM(Table39[[#This Row],[CNA Hours]], Table39[[#This Row],[NA in Training Hours]], Table39[[#This Row],[Med Aide/Tech Hours]])</f>
        <v>176.98844444444444</v>
      </c>
      <c r="AE153" s="3">
        <f>SUM(Table39[[#This Row],[CNA Hours Contract]], Table39[[#This Row],[NA in Training Hours Contract]], Table39[[#This Row],[Med Aide/Tech Hours Contract]])</f>
        <v>0</v>
      </c>
      <c r="AF153" s="4">
        <f>Table39[[#This Row],[CNA/NA/Med Aide Contract Hours]]/Table39[[#This Row],[Total CNA, NA in Training, Med Aide/Tech Hours]]</f>
        <v>0</v>
      </c>
      <c r="AG153" s="3">
        <v>176.98844444444444</v>
      </c>
      <c r="AH153" s="3">
        <v>0</v>
      </c>
      <c r="AI153" s="4">
        <f>Table39[[#This Row],[CNA Hours Contract]]/Table39[[#This Row],[CNA Hours]]</f>
        <v>0</v>
      </c>
      <c r="AJ153" s="3">
        <v>0</v>
      </c>
      <c r="AK153" s="3">
        <v>0</v>
      </c>
      <c r="AL153" s="4">
        <v>0</v>
      </c>
      <c r="AM153" s="3">
        <v>0</v>
      </c>
      <c r="AN153" s="3">
        <v>0</v>
      </c>
      <c r="AO153" s="4">
        <v>0</v>
      </c>
      <c r="AP153" s="1" t="s">
        <v>151</v>
      </c>
      <c r="AQ153" s="1">
        <v>4</v>
      </c>
    </row>
    <row r="154" spans="1:43" x14ac:dyDescent="0.2">
      <c r="A154" s="1" t="s">
        <v>221</v>
      </c>
      <c r="B154" s="1" t="s">
        <v>374</v>
      </c>
      <c r="C154" s="1" t="s">
        <v>547</v>
      </c>
      <c r="D154" s="1" t="s">
        <v>633</v>
      </c>
      <c r="E154" s="3">
        <v>80.8</v>
      </c>
      <c r="F154" s="3">
        <f t="shared" si="11"/>
        <v>492.94166666666672</v>
      </c>
      <c r="G154" s="3">
        <f>SUM(Table39[[#This Row],[RN Hours Contract (W/ Admin, DON)]], Table39[[#This Row],[LPN Contract Hours (w/ Admin)]], Table39[[#This Row],[CNA/NA/Med Aide Contract Hours]])</f>
        <v>11.697222222222223</v>
      </c>
      <c r="H154" s="4">
        <f>Table39[[#This Row],[Total Contract Hours]]/Table39[[#This Row],[Total Hours Nurse Staffing]]</f>
        <v>2.3729424824889128E-2</v>
      </c>
      <c r="I154" s="3">
        <f>SUM(Table39[[#This Row],[RN Hours]], Table39[[#This Row],[RN Admin Hours]], Table39[[#This Row],[RN DON Hours]])</f>
        <v>56.477777777777774</v>
      </c>
      <c r="J154" s="3">
        <f t="shared" si="9"/>
        <v>0</v>
      </c>
      <c r="K154" s="4">
        <f>Table39[[#This Row],[RN Hours Contract (W/ Admin, DON)]]/Table39[[#This Row],[RN Hours (w/ Admin, DON)]]</f>
        <v>0</v>
      </c>
      <c r="L154" s="3">
        <v>36.741666666666667</v>
      </c>
      <c r="M154" s="3">
        <v>0</v>
      </c>
      <c r="N154" s="4">
        <f>Table39[[#This Row],[RN Hours Contract]]/Table39[[#This Row],[RN Hours]]</f>
        <v>0</v>
      </c>
      <c r="O154" s="3">
        <v>14.166666666666666</v>
      </c>
      <c r="P154" s="3">
        <v>0</v>
      </c>
      <c r="Q154" s="4">
        <f>Table39[[#This Row],[RN Admin Hours Contract]]/Table39[[#This Row],[RN Admin Hours]]</f>
        <v>0</v>
      </c>
      <c r="R154" s="3">
        <v>5.5694444444444446</v>
      </c>
      <c r="S154" s="3">
        <v>0</v>
      </c>
      <c r="T154" s="4">
        <f>Table39[[#This Row],[RN DON Hours Contract]]/Table39[[#This Row],[RN DON Hours]]</f>
        <v>0</v>
      </c>
      <c r="U154" s="3">
        <f>SUM(Table39[[#This Row],[LPN Hours]], Table39[[#This Row],[LPN Admin Hours]])</f>
        <v>123.68055555555556</v>
      </c>
      <c r="V154" s="3">
        <f>Table39[[#This Row],[LPN Hours Contract]]+Table39[[#This Row],[LPN Admin Hours Contract]]</f>
        <v>11.697222222222223</v>
      </c>
      <c r="W154" s="4">
        <f t="shared" si="10"/>
        <v>9.4576080853453121E-2</v>
      </c>
      <c r="X154" s="3">
        <v>117.26388888888889</v>
      </c>
      <c r="Y154" s="3">
        <v>11.697222222222223</v>
      </c>
      <c r="Z154" s="4">
        <f>Table39[[#This Row],[LPN Hours Contract]]/Table39[[#This Row],[LPN Hours]]</f>
        <v>9.9751273244107555E-2</v>
      </c>
      <c r="AA154" s="3">
        <v>6.416666666666667</v>
      </c>
      <c r="AB154" s="3">
        <v>0</v>
      </c>
      <c r="AC154" s="4">
        <v>0</v>
      </c>
      <c r="AD154" s="3">
        <f>SUM(Table39[[#This Row],[CNA Hours]], Table39[[#This Row],[NA in Training Hours]], Table39[[#This Row],[Med Aide/Tech Hours]])</f>
        <v>312.78333333333336</v>
      </c>
      <c r="AE154" s="3">
        <f>SUM(Table39[[#This Row],[CNA Hours Contract]], Table39[[#This Row],[NA in Training Hours Contract]], Table39[[#This Row],[Med Aide/Tech Hours Contract]])</f>
        <v>0</v>
      </c>
      <c r="AF154" s="4">
        <f>Table39[[#This Row],[CNA/NA/Med Aide Contract Hours]]/Table39[[#This Row],[Total CNA, NA in Training, Med Aide/Tech Hours]]</f>
        <v>0</v>
      </c>
      <c r="AG154" s="3">
        <v>312.78333333333336</v>
      </c>
      <c r="AH154" s="3">
        <v>0</v>
      </c>
      <c r="AI154" s="4">
        <f>Table39[[#This Row],[CNA Hours Contract]]/Table39[[#This Row],[CNA Hours]]</f>
        <v>0</v>
      </c>
      <c r="AJ154" s="3">
        <v>0</v>
      </c>
      <c r="AK154" s="3">
        <v>0</v>
      </c>
      <c r="AL154" s="4">
        <v>0</v>
      </c>
      <c r="AM154" s="3">
        <v>0</v>
      </c>
      <c r="AN154" s="3">
        <v>0</v>
      </c>
      <c r="AO154" s="4">
        <v>0</v>
      </c>
      <c r="AP154" s="1" t="s">
        <v>152</v>
      </c>
      <c r="AQ154" s="1">
        <v>4</v>
      </c>
    </row>
    <row r="155" spans="1:43" x14ac:dyDescent="0.2">
      <c r="A155" s="1" t="s">
        <v>221</v>
      </c>
      <c r="B155" s="1" t="s">
        <v>375</v>
      </c>
      <c r="C155" s="1" t="s">
        <v>480</v>
      </c>
      <c r="D155" s="1" t="s">
        <v>599</v>
      </c>
      <c r="E155" s="3">
        <v>57.422222222222224</v>
      </c>
      <c r="F155" s="3">
        <f t="shared" si="11"/>
        <v>191.00555555555556</v>
      </c>
      <c r="G155" s="3">
        <f>SUM(Table39[[#This Row],[RN Hours Contract (W/ Admin, DON)]], Table39[[#This Row],[LPN Contract Hours (w/ Admin)]], Table39[[#This Row],[CNA/NA/Med Aide Contract Hours]])</f>
        <v>0</v>
      </c>
      <c r="H155" s="4">
        <f>Table39[[#This Row],[Total Contract Hours]]/Table39[[#This Row],[Total Hours Nurse Staffing]]</f>
        <v>0</v>
      </c>
      <c r="I155" s="3">
        <f>SUM(Table39[[#This Row],[RN Hours]], Table39[[#This Row],[RN Admin Hours]], Table39[[#This Row],[RN DON Hours]])</f>
        <v>51.616666666666667</v>
      </c>
      <c r="J155" s="3">
        <f t="shared" si="9"/>
        <v>0</v>
      </c>
      <c r="K155" s="4">
        <f>Table39[[#This Row],[RN Hours Contract (W/ Admin, DON)]]/Table39[[#This Row],[RN Hours (w/ Admin, DON)]]</f>
        <v>0</v>
      </c>
      <c r="L155" s="3">
        <v>5.05</v>
      </c>
      <c r="M155" s="3">
        <v>0</v>
      </c>
      <c r="N155" s="4">
        <f>Table39[[#This Row],[RN Hours Contract]]/Table39[[#This Row],[RN Hours]]</f>
        <v>0</v>
      </c>
      <c r="O155" s="3">
        <v>30.477777777777778</v>
      </c>
      <c r="P155" s="3">
        <v>0</v>
      </c>
      <c r="Q155" s="4">
        <f>Table39[[#This Row],[RN Admin Hours Contract]]/Table39[[#This Row],[RN Admin Hours]]</f>
        <v>0</v>
      </c>
      <c r="R155" s="3">
        <v>16.088888888888889</v>
      </c>
      <c r="S155" s="3">
        <v>0</v>
      </c>
      <c r="T155" s="4">
        <f>Table39[[#This Row],[RN DON Hours Contract]]/Table39[[#This Row],[RN DON Hours]]</f>
        <v>0</v>
      </c>
      <c r="U155" s="3">
        <f>SUM(Table39[[#This Row],[LPN Hours]], Table39[[#This Row],[LPN Admin Hours]])</f>
        <v>34.544444444444444</v>
      </c>
      <c r="V155" s="3">
        <f>Table39[[#This Row],[LPN Hours Contract]]+Table39[[#This Row],[LPN Admin Hours Contract]]</f>
        <v>0</v>
      </c>
      <c r="W155" s="4">
        <f t="shared" si="10"/>
        <v>0</v>
      </c>
      <c r="X155" s="3">
        <v>30.613888888888887</v>
      </c>
      <c r="Y155" s="3">
        <v>0</v>
      </c>
      <c r="Z155" s="4">
        <f>Table39[[#This Row],[LPN Hours Contract]]/Table39[[#This Row],[LPN Hours]]</f>
        <v>0</v>
      </c>
      <c r="AA155" s="3">
        <v>3.9305555555555554</v>
      </c>
      <c r="AB155" s="3">
        <v>0</v>
      </c>
      <c r="AC155" s="4">
        <v>0</v>
      </c>
      <c r="AD155" s="3">
        <f>SUM(Table39[[#This Row],[CNA Hours]], Table39[[#This Row],[NA in Training Hours]], Table39[[#This Row],[Med Aide/Tech Hours]])</f>
        <v>104.84444444444445</v>
      </c>
      <c r="AE155" s="3">
        <f>SUM(Table39[[#This Row],[CNA Hours Contract]], Table39[[#This Row],[NA in Training Hours Contract]], Table39[[#This Row],[Med Aide/Tech Hours Contract]])</f>
        <v>0</v>
      </c>
      <c r="AF155" s="4">
        <f>Table39[[#This Row],[CNA/NA/Med Aide Contract Hours]]/Table39[[#This Row],[Total CNA, NA in Training, Med Aide/Tech Hours]]</f>
        <v>0</v>
      </c>
      <c r="AG155" s="3">
        <v>104.84444444444445</v>
      </c>
      <c r="AH155" s="3">
        <v>0</v>
      </c>
      <c r="AI155" s="4">
        <f>Table39[[#This Row],[CNA Hours Contract]]/Table39[[#This Row],[CNA Hours]]</f>
        <v>0</v>
      </c>
      <c r="AJ155" s="3">
        <v>0</v>
      </c>
      <c r="AK155" s="3">
        <v>0</v>
      </c>
      <c r="AL155" s="4">
        <v>0</v>
      </c>
      <c r="AM155" s="3">
        <v>0</v>
      </c>
      <c r="AN155" s="3">
        <v>0</v>
      </c>
      <c r="AO155" s="4">
        <v>0</v>
      </c>
      <c r="AP155" s="1" t="s">
        <v>153</v>
      </c>
      <c r="AQ155" s="1">
        <v>4</v>
      </c>
    </row>
    <row r="156" spans="1:43" x14ac:dyDescent="0.2">
      <c r="A156" s="1" t="s">
        <v>221</v>
      </c>
      <c r="B156" s="1" t="s">
        <v>376</v>
      </c>
      <c r="C156" s="1" t="s">
        <v>548</v>
      </c>
      <c r="D156" s="1" t="s">
        <v>607</v>
      </c>
      <c r="E156" s="3">
        <v>93.966666666666669</v>
      </c>
      <c r="F156" s="3">
        <f t="shared" si="11"/>
        <v>268.15199999999999</v>
      </c>
      <c r="G156" s="3">
        <f>SUM(Table39[[#This Row],[RN Hours Contract (W/ Admin, DON)]], Table39[[#This Row],[LPN Contract Hours (w/ Admin)]], Table39[[#This Row],[CNA/NA/Med Aide Contract Hours]])</f>
        <v>0.35555555555555557</v>
      </c>
      <c r="H156" s="4">
        <f>Table39[[#This Row],[Total Contract Hours]]/Table39[[#This Row],[Total Hours Nurse Staffing]]</f>
        <v>1.3259478040646931E-3</v>
      </c>
      <c r="I156" s="3">
        <f>SUM(Table39[[#This Row],[RN Hours]], Table39[[#This Row],[RN Admin Hours]], Table39[[#This Row],[RN DON Hours]])</f>
        <v>59.455444444444446</v>
      </c>
      <c r="J156" s="3">
        <f t="shared" si="9"/>
        <v>0.35555555555555557</v>
      </c>
      <c r="K156" s="4">
        <f>Table39[[#This Row],[RN Hours Contract (W/ Admin, DON)]]/Table39[[#This Row],[RN Hours (w/ Admin, DON)]]</f>
        <v>5.9802017944343014E-3</v>
      </c>
      <c r="L156" s="3">
        <v>37.94211111111111</v>
      </c>
      <c r="M156" s="3">
        <v>0</v>
      </c>
      <c r="N156" s="4">
        <f>Table39[[#This Row],[RN Hours Contract]]/Table39[[#This Row],[RN Hours]]</f>
        <v>0</v>
      </c>
      <c r="O156" s="3">
        <v>16.091111111111108</v>
      </c>
      <c r="P156" s="3">
        <v>0.35555555555555557</v>
      </c>
      <c r="Q156" s="4">
        <f>Table39[[#This Row],[RN Admin Hours Contract]]/Table39[[#This Row],[RN Admin Hours]]</f>
        <v>2.2096395525479911E-2</v>
      </c>
      <c r="R156" s="3">
        <v>5.4222222222222225</v>
      </c>
      <c r="S156" s="3">
        <v>0</v>
      </c>
      <c r="T156" s="4">
        <f>Table39[[#This Row],[RN DON Hours Contract]]/Table39[[#This Row],[RN DON Hours]]</f>
        <v>0</v>
      </c>
      <c r="U156" s="3">
        <f>SUM(Table39[[#This Row],[LPN Hours]], Table39[[#This Row],[LPN Admin Hours]])</f>
        <v>48.702333333333335</v>
      </c>
      <c r="V156" s="3">
        <f>Table39[[#This Row],[LPN Hours Contract]]+Table39[[#This Row],[LPN Admin Hours Contract]]</f>
        <v>0</v>
      </c>
      <c r="W156" s="4">
        <f t="shared" si="10"/>
        <v>0</v>
      </c>
      <c r="X156" s="3">
        <v>48.43577777777778</v>
      </c>
      <c r="Y156" s="3">
        <v>0</v>
      </c>
      <c r="Z156" s="4">
        <f>Table39[[#This Row],[LPN Hours Contract]]/Table39[[#This Row],[LPN Hours]]</f>
        <v>0</v>
      </c>
      <c r="AA156" s="3">
        <v>0.26655555555555555</v>
      </c>
      <c r="AB156" s="3">
        <v>0</v>
      </c>
      <c r="AC156" s="4">
        <v>0</v>
      </c>
      <c r="AD156" s="3">
        <f>SUM(Table39[[#This Row],[CNA Hours]], Table39[[#This Row],[NA in Training Hours]], Table39[[#This Row],[Med Aide/Tech Hours]])</f>
        <v>159.99422222222222</v>
      </c>
      <c r="AE156" s="3">
        <f>SUM(Table39[[#This Row],[CNA Hours Contract]], Table39[[#This Row],[NA in Training Hours Contract]], Table39[[#This Row],[Med Aide/Tech Hours Contract]])</f>
        <v>0</v>
      </c>
      <c r="AF156" s="4">
        <f>Table39[[#This Row],[CNA/NA/Med Aide Contract Hours]]/Table39[[#This Row],[Total CNA, NA in Training, Med Aide/Tech Hours]]</f>
        <v>0</v>
      </c>
      <c r="AG156" s="3">
        <v>117.88755555555555</v>
      </c>
      <c r="AH156" s="3">
        <v>0</v>
      </c>
      <c r="AI156" s="4">
        <f>Table39[[#This Row],[CNA Hours Contract]]/Table39[[#This Row],[CNA Hours]]</f>
        <v>0</v>
      </c>
      <c r="AJ156" s="3">
        <v>42.106666666666655</v>
      </c>
      <c r="AK156" s="3">
        <v>0</v>
      </c>
      <c r="AL156" s="4">
        <v>0</v>
      </c>
      <c r="AM156" s="3">
        <v>0</v>
      </c>
      <c r="AN156" s="3">
        <v>0</v>
      </c>
      <c r="AO156" s="4">
        <v>0</v>
      </c>
      <c r="AP156" s="1" t="s">
        <v>154</v>
      </c>
      <c r="AQ156" s="1">
        <v>4</v>
      </c>
    </row>
    <row r="157" spans="1:43" x14ac:dyDescent="0.2">
      <c r="A157" s="1" t="s">
        <v>221</v>
      </c>
      <c r="B157" s="1" t="s">
        <v>377</v>
      </c>
      <c r="C157" s="1" t="s">
        <v>539</v>
      </c>
      <c r="D157" s="1" t="s">
        <v>586</v>
      </c>
      <c r="E157" s="3">
        <v>57.133333333333333</v>
      </c>
      <c r="F157" s="3">
        <f t="shared" si="11"/>
        <v>288.67677777777777</v>
      </c>
      <c r="G157" s="3">
        <f>SUM(Table39[[#This Row],[RN Hours Contract (W/ Admin, DON)]], Table39[[#This Row],[LPN Contract Hours (w/ Admin)]], Table39[[#This Row],[CNA/NA/Med Aide Contract Hours]])</f>
        <v>0</v>
      </c>
      <c r="H157" s="4">
        <f>Table39[[#This Row],[Total Contract Hours]]/Table39[[#This Row],[Total Hours Nurse Staffing]]</f>
        <v>0</v>
      </c>
      <c r="I157" s="3">
        <f>SUM(Table39[[#This Row],[RN Hours]], Table39[[#This Row],[RN Admin Hours]], Table39[[#This Row],[RN DON Hours]])</f>
        <v>38.574444444444445</v>
      </c>
      <c r="J157" s="3">
        <f t="shared" si="9"/>
        <v>0</v>
      </c>
      <c r="K157" s="4">
        <f>Table39[[#This Row],[RN Hours Contract (W/ Admin, DON)]]/Table39[[#This Row],[RN Hours (w/ Admin, DON)]]</f>
        <v>0</v>
      </c>
      <c r="L157" s="3">
        <v>28.063333333333333</v>
      </c>
      <c r="M157" s="3">
        <v>0</v>
      </c>
      <c r="N157" s="4">
        <f>Table39[[#This Row],[RN Hours Contract]]/Table39[[#This Row],[RN Hours]]</f>
        <v>0</v>
      </c>
      <c r="O157" s="3">
        <v>5</v>
      </c>
      <c r="P157" s="3">
        <v>0</v>
      </c>
      <c r="Q157" s="4">
        <f>Table39[[#This Row],[RN Admin Hours Contract]]/Table39[[#This Row],[RN Admin Hours]]</f>
        <v>0</v>
      </c>
      <c r="R157" s="3">
        <v>5.5111111111111111</v>
      </c>
      <c r="S157" s="3">
        <v>0</v>
      </c>
      <c r="T157" s="4">
        <f>Table39[[#This Row],[RN DON Hours Contract]]/Table39[[#This Row],[RN DON Hours]]</f>
        <v>0</v>
      </c>
      <c r="U157" s="3">
        <f>SUM(Table39[[#This Row],[LPN Hours]], Table39[[#This Row],[LPN Admin Hours]])</f>
        <v>68.667555555555552</v>
      </c>
      <c r="V157" s="3">
        <f>Table39[[#This Row],[LPN Hours Contract]]+Table39[[#This Row],[LPN Admin Hours Contract]]</f>
        <v>0</v>
      </c>
      <c r="W157" s="4">
        <f t="shared" si="10"/>
        <v>0</v>
      </c>
      <c r="X157" s="3">
        <v>68.667555555555552</v>
      </c>
      <c r="Y157" s="3">
        <v>0</v>
      </c>
      <c r="Z157" s="4">
        <f>Table39[[#This Row],[LPN Hours Contract]]/Table39[[#This Row],[LPN Hours]]</f>
        <v>0</v>
      </c>
      <c r="AA157" s="3">
        <v>0</v>
      </c>
      <c r="AB157" s="3">
        <v>0</v>
      </c>
      <c r="AC157" s="4">
        <v>0</v>
      </c>
      <c r="AD157" s="3">
        <f>SUM(Table39[[#This Row],[CNA Hours]], Table39[[#This Row],[NA in Training Hours]], Table39[[#This Row],[Med Aide/Tech Hours]])</f>
        <v>181.43477777777778</v>
      </c>
      <c r="AE157" s="3">
        <f>SUM(Table39[[#This Row],[CNA Hours Contract]], Table39[[#This Row],[NA in Training Hours Contract]], Table39[[#This Row],[Med Aide/Tech Hours Contract]])</f>
        <v>0</v>
      </c>
      <c r="AF157" s="4">
        <f>Table39[[#This Row],[CNA/NA/Med Aide Contract Hours]]/Table39[[#This Row],[Total CNA, NA in Training, Med Aide/Tech Hours]]</f>
        <v>0</v>
      </c>
      <c r="AG157" s="3">
        <v>169.44866666666667</v>
      </c>
      <c r="AH157" s="3">
        <v>0</v>
      </c>
      <c r="AI157" s="4">
        <f>Table39[[#This Row],[CNA Hours Contract]]/Table39[[#This Row],[CNA Hours]]</f>
        <v>0</v>
      </c>
      <c r="AJ157" s="3">
        <v>7.3277777777777775</v>
      </c>
      <c r="AK157" s="3">
        <v>0</v>
      </c>
      <c r="AL157" s="4">
        <v>0</v>
      </c>
      <c r="AM157" s="3">
        <v>4.6583333333333332</v>
      </c>
      <c r="AN157" s="3">
        <v>0</v>
      </c>
      <c r="AO157" s="4">
        <v>0</v>
      </c>
      <c r="AP157" s="1" t="s">
        <v>155</v>
      </c>
      <c r="AQ157" s="1">
        <v>4</v>
      </c>
    </row>
    <row r="158" spans="1:43" x14ac:dyDescent="0.2">
      <c r="A158" s="1" t="s">
        <v>221</v>
      </c>
      <c r="B158" s="1" t="s">
        <v>378</v>
      </c>
      <c r="C158" s="1" t="s">
        <v>472</v>
      </c>
      <c r="D158" s="1" t="s">
        <v>593</v>
      </c>
      <c r="E158" s="3">
        <v>76.144444444444446</v>
      </c>
      <c r="F158" s="3">
        <f t="shared" si="11"/>
        <v>245.32933333333335</v>
      </c>
      <c r="G158" s="3">
        <f>SUM(Table39[[#This Row],[RN Hours Contract (W/ Admin, DON)]], Table39[[#This Row],[LPN Contract Hours (w/ Admin)]], Table39[[#This Row],[CNA/NA/Med Aide Contract Hours]])</f>
        <v>0</v>
      </c>
      <c r="H158" s="4">
        <f>Table39[[#This Row],[Total Contract Hours]]/Table39[[#This Row],[Total Hours Nurse Staffing]]</f>
        <v>0</v>
      </c>
      <c r="I158" s="3">
        <f>SUM(Table39[[#This Row],[RN Hours]], Table39[[#This Row],[RN Admin Hours]], Table39[[#This Row],[RN DON Hours]])</f>
        <v>32.456000000000003</v>
      </c>
      <c r="J158" s="3">
        <f t="shared" si="9"/>
        <v>0</v>
      </c>
      <c r="K158" s="4">
        <f>Table39[[#This Row],[RN Hours Contract (W/ Admin, DON)]]/Table39[[#This Row],[RN Hours (w/ Admin, DON)]]</f>
        <v>0</v>
      </c>
      <c r="L158" s="3">
        <v>21.742777777777778</v>
      </c>
      <c r="M158" s="3">
        <v>0</v>
      </c>
      <c r="N158" s="4">
        <f>Table39[[#This Row],[RN Hours Contract]]/Table39[[#This Row],[RN Hours]]</f>
        <v>0</v>
      </c>
      <c r="O158" s="3">
        <v>5.0243333333333329</v>
      </c>
      <c r="P158" s="3">
        <v>0</v>
      </c>
      <c r="Q158" s="4">
        <f>Table39[[#This Row],[RN Admin Hours Contract]]/Table39[[#This Row],[RN Admin Hours]]</f>
        <v>0</v>
      </c>
      <c r="R158" s="3">
        <v>5.6888888888888891</v>
      </c>
      <c r="S158" s="3">
        <v>0</v>
      </c>
      <c r="T158" s="4">
        <f>Table39[[#This Row],[RN DON Hours Contract]]/Table39[[#This Row],[RN DON Hours]]</f>
        <v>0</v>
      </c>
      <c r="U158" s="3">
        <f>SUM(Table39[[#This Row],[LPN Hours]], Table39[[#This Row],[LPN Admin Hours]])</f>
        <v>64.086444444444453</v>
      </c>
      <c r="V158" s="3">
        <f>Table39[[#This Row],[LPN Hours Contract]]+Table39[[#This Row],[LPN Admin Hours Contract]]</f>
        <v>0</v>
      </c>
      <c r="W158" s="4">
        <f t="shared" si="10"/>
        <v>0</v>
      </c>
      <c r="X158" s="3">
        <v>54.396777777777778</v>
      </c>
      <c r="Y158" s="3">
        <v>0</v>
      </c>
      <c r="Z158" s="4">
        <f>Table39[[#This Row],[LPN Hours Contract]]/Table39[[#This Row],[LPN Hours]]</f>
        <v>0</v>
      </c>
      <c r="AA158" s="3">
        <v>9.6896666666666693</v>
      </c>
      <c r="AB158" s="3">
        <v>0</v>
      </c>
      <c r="AC158" s="4">
        <v>0</v>
      </c>
      <c r="AD158" s="3">
        <f>SUM(Table39[[#This Row],[CNA Hours]], Table39[[#This Row],[NA in Training Hours]], Table39[[#This Row],[Med Aide/Tech Hours]])</f>
        <v>148.78688888888888</v>
      </c>
      <c r="AE158" s="3">
        <f>SUM(Table39[[#This Row],[CNA Hours Contract]], Table39[[#This Row],[NA in Training Hours Contract]], Table39[[#This Row],[Med Aide/Tech Hours Contract]])</f>
        <v>0</v>
      </c>
      <c r="AF158" s="4">
        <f>Table39[[#This Row],[CNA/NA/Med Aide Contract Hours]]/Table39[[#This Row],[Total CNA, NA in Training, Med Aide/Tech Hours]]</f>
        <v>0</v>
      </c>
      <c r="AG158" s="3">
        <v>148.78688888888888</v>
      </c>
      <c r="AH158" s="3">
        <v>0</v>
      </c>
      <c r="AI158" s="4">
        <f>Table39[[#This Row],[CNA Hours Contract]]/Table39[[#This Row],[CNA Hours]]</f>
        <v>0</v>
      </c>
      <c r="AJ158" s="3">
        <v>0</v>
      </c>
      <c r="AK158" s="3">
        <v>0</v>
      </c>
      <c r="AL158" s="4">
        <v>0</v>
      </c>
      <c r="AM158" s="3">
        <v>0</v>
      </c>
      <c r="AN158" s="3">
        <v>0</v>
      </c>
      <c r="AO158" s="4">
        <v>0</v>
      </c>
      <c r="AP158" s="1" t="s">
        <v>156</v>
      </c>
      <c r="AQ158" s="1">
        <v>4</v>
      </c>
    </row>
    <row r="159" spans="1:43" x14ac:dyDescent="0.2">
      <c r="A159" s="1" t="s">
        <v>221</v>
      </c>
      <c r="B159" s="1" t="s">
        <v>379</v>
      </c>
      <c r="C159" s="1" t="s">
        <v>549</v>
      </c>
      <c r="D159" s="1" t="s">
        <v>578</v>
      </c>
      <c r="E159" s="3">
        <v>18.366666666666667</v>
      </c>
      <c r="F159" s="3">
        <f t="shared" si="11"/>
        <v>88.660444444444437</v>
      </c>
      <c r="G159" s="3">
        <f>SUM(Table39[[#This Row],[RN Hours Contract (W/ Admin, DON)]], Table39[[#This Row],[LPN Contract Hours (w/ Admin)]], Table39[[#This Row],[CNA/NA/Med Aide Contract Hours]])</f>
        <v>0</v>
      </c>
      <c r="H159" s="4">
        <f>Table39[[#This Row],[Total Contract Hours]]/Table39[[#This Row],[Total Hours Nurse Staffing]]</f>
        <v>0</v>
      </c>
      <c r="I159" s="3">
        <f>SUM(Table39[[#This Row],[RN Hours]], Table39[[#This Row],[RN Admin Hours]], Table39[[#This Row],[RN DON Hours]])</f>
        <v>16.186888888888888</v>
      </c>
      <c r="J159" s="3">
        <f t="shared" si="9"/>
        <v>0</v>
      </c>
      <c r="K159" s="4">
        <f>Table39[[#This Row],[RN Hours Contract (W/ Admin, DON)]]/Table39[[#This Row],[RN Hours (w/ Admin, DON)]]</f>
        <v>0</v>
      </c>
      <c r="L159" s="3">
        <v>7.3940000000000001</v>
      </c>
      <c r="M159" s="3">
        <v>0</v>
      </c>
      <c r="N159" s="4">
        <f>Table39[[#This Row],[RN Hours Contract]]/Table39[[#This Row],[RN Hours]]</f>
        <v>0</v>
      </c>
      <c r="O159" s="3">
        <v>4.636222222222222</v>
      </c>
      <c r="P159" s="3">
        <v>0</v>
      </c>
      <c r="Q159" s="4">
        <f>Table39[[#This Row],[RN Admin Hours Contract]]/Table39[[#This Row],[RN Admin Hours]]</f>
        <v>0</v>
      </c>
      <c r="R159" s="3">
        <v>4.1566666666666681</v>
      </c>
      <c r="S159" s="3">
        <v>0</v>
      </c>
      <c r="T159" s="4">
        <f>Table39[[#This Row],[RN DON Hours Contract]]/Table39[[#This Row],[RN DON Hours]]</f>
        <v>0</v>
      </c>
      <c r="U159" s="3">
        <f>SUM(Table39[[#This Row],[LPN Hours]], Table39[[#This Row],[LPN Admin Hours]])</f>
        <v>27.226111111111109</v>
      </c>
      <c r="V159" s="3">
        <f>Table39[[#This Row],[LPN Hours Contract]]+Table39[[#This Row],[LPN Admin Hours Contract]]</f>
        <v>0</v>
      </c>
      <c r="W159" s="4">
        <f t="shared" si="10"/>
        <v>0</v>
      </c>
      <c r="X159" s="3">
        <v>27.226111111111109</v>
      </c>
      <c r="Y159" s="3">
        <v>0</v>
      </c>
      <c r="Z159" s="4">
        <f>Table39[[#This Row],[LPN Hours Contract]]/Table39[[#This Row],[LPN Hours]]</f>
        <v>0</v>
      </c>
      <c r="AA159" s="3">
        <v>0</v>
      </c>
      <c r="AB159" s="3">
        <v>0</v>
      </c>
      <c r="AC159" s="4">
        <v>0</v>
      </c>
      <c r="AD159" s="3">
        <f>SUM(Table39[[#This Row],[CNA Hours]], Table39[[#This Row],[NA in Training Hours]], Table39[[#This Row],[Med Aide/Tech Hours]])</f>
        <v>45.247444444444447</v>
      </c>
      <c r="AE159" s="3">
        <f>SUM(Table39[[#This Row],[CNA Hours Contract]], Table39[[#This Row],[NA in Training Hours Contract]], Table39[[#This Row],[Med Aide/Tech Hours Contract]])</f>
        <v>0</v>
      </c>
      <c r="AF159" s="4">
        <f>Table39[[#This Row],[CNA/NA/Med Aide Contract Hours]]/Table39[[#This Row],[Total CNA, NA in Training, Med Aide/Tech Hours]]</f>
        <v>0</v>
      </c>
      <c r="AG159" s="3">
        <v>45.247444444444447</v>
      </c>
      <c r="AH159" s="3">
        <v>0</v>
      </c>
      <c r="AI159" s="4">
        <f>Table39[[#This Row],[CNA Hours Contract]]/Table39[[#This Row],[CNA Hours]]</f>
        <v>0</v>
      </c>
      <c r="AJ159" s="3">
        <v>0</v>
      </c>
      <c r="AK159" s="3">
        <v>0</v>
      </c>
      <c r="AL159" s="4">
        <v>0</v>
      </c>
      <c r="AM159" s="3">
        <v>0</v>
      </c>
      <c r="AN159" s="3">
        <v>0</v>
      </c>
      <c r="AO159" s="4">
        <v>0</v>
      </c>
      <c r="AP159" s="1" t="s">
        <v>157</v>
      </c>
      <c r="AQ159" s="1">
        <v>4</v>
      </c>
    </row>
    <row r="160" spans="1:43" x14ac:dyDescent="0.2">
      <c r="A160" s="1" t="s">
        <v>221</v>
      </c>
      <c r="B160" s="1" t="s">
        <v>380</v>
      </c>
      <c r="C160" s="1" t="s">
        <v>512</v>
      </c>
      <c r="D160" s="1" t="s">
        <v>617</v>
      </c>
      <c r="E160" s="3">
        <v>108.92222222222222</v>
      </c>
      <c r="F160" s="3">
        <f t="shared" si="11"/>
        <v>346.53177777777779</v>
      </c>
      <c r="G160" s="3">
        <f>SUM(Table39[[#This Row],[RN Hours Contract (W/ Admin, DON)]], Table39[[#This Row],[LPN Contract Hours (w/ Admin)]], Table39[[#This Row],[CNA/NA/Med Aide Contract Hours]])</f>
        <v>0.6</v>
      </c>
      <c r="H160" s="4">
        <f>Table39[[#This Row],[Total Contract Hours]]/Table39[[#This Row],[Total Hours Nurse Staffing]]</f>
        <v>1.7314429396566484E-3</v>
      </c>
      <c r="I160" s="3">
        <f>SUM(Table39[[#This Row],[RN Hours]], Table39[[#This Row],[RN Admin Hours]], Table39[[#This Row],[RN DON Hours]])</f>
        <v>37.168333333333329</v>
      </c>
      <c r="J160" s="3">
        <f t="shared" si="9"/>
        <v>0.43333333333333335</v>
      </c>
      <c r="K160" s="4">
        <f>Table39[[#This Row],[RN Hours Contract (W/ Admin, DON)]]/Table39[[#This Row],[RN Hours (w/ Admin, DON)]]</f>
        <v>1.1658670014797545E-2</v>
      </c>
      <c r="L160" s="3">
        <v>14.917999999999999</v>
      </c>
      <c r="M160" s="3">
        <v>0</v>
      </c>
      <c r="N160" s="4">
        <f>Table39[[#This Row],[RN Hours Contract]]/Table39[[#This Row],[RN Hours]]</f>
        <v>0</v>
      </c>
      <c r="O160" s="3">
        <v>16.650333333333332</v>
      </c>
      <c r="P160" s="3">
        <v>0.25555555555555554</v>
      </c>
      <c r="Q160" s="4">
        <f>Table39[[#This Row],[RN Admin Hours Contract]]/Table39[[#This Row],[RN Admin Hours]]</f>
        <v>1.5348374740579101E-2</v>
      </c>
      <c r="R160" s="3">
        <v>5.6</v>
      </c>
      <c r="S160" s="3">
        <v>0.17777777777777778</v>
      </c>
      <c r="T160" s="4">
        <f>Table39[[#This Row],[RN DON Hours Contract]]/Table39[[#This Row],[RN DON Hours]]</f>
        <v>3.1746031746031751E-2</v>
      </c>
      <c r="U160" s="3">
        <f>SUM(Table39[[#This Row],[LPN Hours]], Table39[[#This Row],[LPN Admin Hours]])</f>
        <v>119.70977777777777</v>
      </c>
      <c r="V160" s="3">
        <f>Table39[[#This Row],[LPN Hours Contract]]+Table39[[#This Row],[LPN Admin Hours Contract]]</f>
        <v>0</v>
      </c>
      <c r="W160" s="4">
        <f t="shared" si="10"/>
        <v>0</v>
      </c>
      <c r="X160" s="3">
        <v>119.70977777777777</v>
      </c>
      <c r="Y160" s="3">
        <v>0</v>
      </c>
      <c r="Z160" s="4">
        <f>Table39[[#This Row],[LPN Hours Contract]]/Table39[[#This Row],[LPN Hours]]</f>
        <v>0</v>
      </c>
      <c r="AA160" s="3">
        <v>0</v>
      </c>
      <c r="AB160" s="3">
        <v>0</v>
      </c>
      <c r="AC160" s="4">
        <v>0</v>
      </c>
      <c r="AD160" s="3">
        <f>SUM(Table39[[#This Row],[CNA Hours]], Table39[[#This Row],[NA in Training Hours]], Table39[[#This Row],[Med Aide/Tech Hours]])</f>
        <v>189.65366666666668</v>
      </c>
      <c r="AE160" s="3">
        <f>SUM(Table39[[#This Row],[CNA Hours Contract]], Table39[[#This Row],[NA in Training Hours Contract]], Table39[[#This Row],[Med Aide/Tech Hours Contract]])</f>
        <v>0.16666666666666666</v>
      </c>
      <c r="AF160" s="4">
        <f>Table39[[#This Row],[CNA/NA/Med Aide Contract Hours]]/Table39[[#This Row],[Total CNA, NA in Training, Med Aide/Tech Hours]]</f>
        <v>8.7879485588643151E-4</v>
      </c>
      <c r="AG160" s="3">
        <v>177.70411111111113</v>
      </c>
      <c r="AH160" s="3">
        <v>0.16666666666666666</v>
      </c>
      <c r="AI160" s="4">
        <f>Table39[[#This Row],[CNA Hours Contract]]/Table39[[#This Row],[CNA Hours]]</f>
        <v>9.3788863760420707E-4</v>
      </c>
      <c r="AJ160" s="3">
        <v>11.949555555555554</v>
      </c>
      <c r="AK160" s="3">
        <v>0</v>
      </c>
      <c r="AL160" s="4">
        <v>0</v>
      </c>
      <c r="AM160" s="3">
        <v>0</v>
      </c>
      <c r="AN160" s="3">
        <v>0</v>
      </c>
      <c r="AO160" s="4">
        <v>0</v>
      </c>
      <c r="AP160" s="1" t="s">
        <v>158</v>
      </c>
      <c r="AQ160" s="1">
        <v>4</v>
      </c>
    </row>
    <row r="161" spans="1:43" x14ac:dyDescent="0.2">
      <c r="A161" s="1" t="s">
        <v>221</v>
      </c>
      <c r="B161" s="1" t="s">
        <v>381</v>
      </c>
      <c r="C161" s="1" t="s">
        <v>460</v>
      </c>
      <c r="D161" s="1" t="s">
        <v>584</v>
      </c>
      <c r="E161" s="3">
        <v>93.4</v>
      </c>
      <c r="F161" s="3">
        <f t="shared" si="11"/>
        <v>406.0192222222222</v>
      </c>
      <c r="G161" s="3">
        <f>SUM(Table39[[#This Row],[RN Hours Contract (W/ Admin, DON)]], Table39[[#This Row],[LPN Contract Hours (w/ Admin)]], Table39[[#This Row],[CNA/NA/Med Aide Contract Hours]])</f>
        <v>0.93333333333333335</v>
      </c>
      <c r="H161" s="4">
        <f>Table39[[#This Row],[Total Contract Hours]]/Table39[[#This Row],[Total Hours Nurse Staffing]]</f>
        <v>2.2987417399230963E-3</v>
      </c>
      <c r="I161" s="3">
        <f>SUM(Table39[[#This Row],[RN Hours]], Table39[[#This Row],[RN Admin Hours]], Table39[[#This Row],[RN DON Hours]])</f>
        <v>51.796888888888887</v>
      </c>
      <c r="J161" s="3">
        <f t="shared" si="9"/>
        <v>0.93333333333333335</v>
      </c>
      <c r="K161" s="4">
        <f>Table39[[#This Row],[RN Hours Contract (W/ Admin, DON)]]/Table39[[#This Row],[RN Hours (w/ Admin, DON)]]</f>
        <v>1.8019100246261039E-2</v>
      </c>
      <c r="L161" s="3">
        <v>16.416333333333334</v>
      </c>
      <c r="M161" s="3">
        <v>0</v>
      </c>
      <c r="N161" s="4">
        <f>Table39[[#This Row],[RN Hours Contract]]/Table39[[#This Row],[RN Hours]]</f>
        <v>0</v>
      </c>
      <c r="O161" s="3">
        <v>35.380555555555553</v>
      </c>
      <c r="P161" s="3">
        <v>0.93333333333333335</v>
      </c>
      <c r="Q161" s="4">
        <f>Table39[[#This Row],[RN Admin Hours Contract]]/Table39[[#This Row],[RN Admin Hours]]</f>
        <v>2.6379838266467774E-2</v>
      </c>
      <c r="R161" s="3">
        <v>0</v>
      </c>
      <c r="S161" s="3">
        <v>0</v>
      </c>
      <c r="T161" s="4">
        <v>0</v>
      </c>
      <c r="U161" s="3">
        <f>SUM(Table39[[#This Row],[LPN Hours]], Table39[[#This Row],[LPN Admin Hours]])</f>
        <v>95.713999999999999</v>
      </c>
      <c r="V161" s="3">
        <f>Table39[[#This Row],[LPN Hours Contract]]+Table39[[#This Row],[LPN Admin Hours Contract]]</f>
        <v>0</v>
      </c>
      <c r="W161" s="4">
        <f t="shared" si="10"/>
        <v>0</v>
      </c>
      <c r="X161" s="3">
        <v>82.061222222222227</v>
      </c>
      <c r="Y161" s="3">
        <v>0</v>
      </c>
      <c r="Z161" s="4">
        <f>Table39[[#This Row],[LPN Hours Contract]]/Table39[[#This Row],[LPN Hours]]</f>
        <v>0</v>
      </c>
      <c r="AA161" s="3">
        <v>13.652777777777779</v>
      </c>
      <c r="AB161" s="3">
        <v>0</v>
      </c>
      <c r="AC161" s="4">
        <v>0</v>
      </c>
      <c r="AD161" s="3">
        <f>SUM(Table39[[#This Row],[CNA Hours]], Table39[[#This Row],[NA in Training Hours]], Table39[[#This Row],[Med Aide/Tech Hours]])</f>
        <v>258.50833333333333</v>
      </c>
      <c r="AE161" s="3">
        <f>SUM(Table39[[#This Row],[CNA Hours Contract]], Table39[[#This Row],[NA in Training Hours Contract]], Table39[[#This Row],[Med Aide/Tech Hours Contract]])</f>
        <v>0</v>
      </c>
      <c r="AF161" s="4">
        <f>Table39[[#This Row],[CNA/NA/Med Aide Contract Hours]]/Table39[[#This Row],[Total CNA, NA in Training, Med Aide/Tech Hours]]</f>
        <v>0</v>
      </c>
      <c r="AG161" s="3">
        <v>245.36666666666667</v>
      </c>
      <c r="AH161" s="3">
        <v>0</v>
      </c>
      <c r="AI161" s="4">
        <f>Table39[[#This Row],[CNA Hours Contract]]/Table39[[#This Row],[CNA Hours]]</f>
        <v>0</v>
      </c>
      <c r="AJ161" s="3">
        <v>8.0527777777777771</v>
      </c>
      <c r="AK161" s="3">
        <v>0</v>
      </c>
      <c r="AL161" s="4">
        <v>0</v>
      </c>
      <c r="AM161" s="3">
        <v>5.0888888888888886</v>
      </c>
      <c r="AN161" s="3">
        <v>0</v>
      </c>
      <c r="AO161" s="4">
        <v>0</v>
      </c>
      <c r="AP161" s="1" t="s">
        <v>159</v>
      </c>
      <c r="AQ161" s="1">
        <v>4</v>
      </c>
    </row>
    <row r="162" spans="1:43" x14ac:dyDescent="0.2">
      <c r="A162" s="1" t="s">
        <v>221</v>
      </c>
      <c r="B162" s="1" t="s">
        <v>382</v>
      </c>
      <c r="C162" s="1" t="s">
        <v>519</v>
      </c>
      <c r="D162" s="1" t="s">
        <v>614</v>
      </c>
      <c r="E162" s="3">
        <v>52.677777777777777</v>
      </c>
      <c r="F162" s="3">
        <f t="shared" si="11"/>
        <v>234.86022222222223</v>
      </c>
      <c r="G162" s="3">
        <f>SUM(Table39[[#This Row],[RN Hours Contract (W/ Admin, DON)]], Table39[[#This Row],[LPN Contract Hours (w/ Admin)]], Table39[[#This Row],[CNA/NA/Med Aide Contract Hours]])</f>
        <v>3.0555555555555555E-2</v>
      </c>
      <c r="H162" s="4">
        <f>Table39[[#This Row],[Total Contract Hours]]/Table39[[#This Row],[Total Hours Nurse Staffing]]</f>
        <v>1.301010246283605E-4</v>
      </c>
      <c r="I162" s="3">
        <f>SUM(Table39[[#This Row],[RN Hours]], Table39[[#This Row],[RN Admin Hours]], Table39[[#This Row],[RN DON Hours]])</f>
        <v>28.199999999999996</v>
      </c>
      <c r="J162" s="3">
        <f t="shared" si="9"/>
        <v>3.0555555555555555E-2</v>
      </c>
      <c r="K162" s="4">
        <f>Table39[[#This Row],[RN Hours Contract (W/ Admin, DON)]]/Table39[[#This Row],[RN Hours (w/ Admin, DON)]]</f>
        <v>1.0835303388494878E-3</v>
      </c>
      <c r="L162" s="3">
        <v>11.472222222222221</v>
      </c>
      <c r="M162" s="3">
        <v>0</v>
      </c>
      <c r="N162" s="4">
        <f>Table39[[#This Row],[RN Hours Contract]]/Table39[[#This Row],[RN Hours]]</f>
        <v>0</v>
      </c>
      <c r="O162" s="3">
        <v>11.408333333333333</v>
      </c>
      <c r="P162" s="3">
        <v>3.0555555555555555E-2</v>
      </c>
      <c r="Q162" s="4">
        <f>Table39[[#This Row],[RN Admin Hours Contract]]/Table39[[#This Row],[RN Admin Hours]]</f>
        <v>2.6783540297053809E-3</v>
      </c>
      <c r="R162" s="3">
        <v>5.3194444444444446</v>
      </c>
      <c r="S162" s="3">
        <v>0</v>
      </c>
      <c r="T162" s="4">
        <f>Table39[[#This Row],[RN DON Hours Contract]]/Table39[[#This Row],[RN DON Hours]]</f>
        <v>0</v>
      </c>
      <c r="U162" s="3">
        <f>SUM(Table39[[#This Row],[LPN Hours]], Table39[[#This Row],[LPN Admin Hours]])</f>
        <v>52.825000000000003</v>
      </c>
      <c r="V162" s="3">
        <f>Table39[[#This Row],[LPN Hours Contract]]+Table39[[#This Row],[LPN Admin Hours Contract]]</f>
        <v>0</v>
      </c>
      <c r="W162" s="4">
        <f t="shared" si="10"/>
        <v>0</v>
      </c>
      <c r="X162" s="3">
        <v>39.068111111111115</v>
      </c>
      <c r="Y162" s="3">
        <v>0</v>
      </c>
      <c r="Z162" s="4">
        <f>Table39[[#This Row],[LPN Hours Contract]]/Table39[[#This Row],[LPN Hours]]</f>
        <v>0</v>
      </c>
      <c r="AA162" s="3">
        <v>13.756888888888888</v>
      </c>
      <c r="AB162" s="3">
        <v>0</v>
      </c>
      <c r="AC162" s="4">
        <v>0</v>
      </c>
      <c r="AD162" s="3">
        <f>SUM(Table39[[#This Row],[CNA Hours]], Table39[[#This Row],[NA in Training Hours]], Table39[[#This Row],[Med Aide/Tech Hours]])</f>
        <v>153.83522222222223</v>
      </c>
      <c r="AE162" s="3">
        <f>SUM(Table39[[#This Row],[CNA Hours Contract]], Table39[[#This Row],[NA in Training Hours Contract]], Table39[[#This Row],[Med Aide/Tech Hours Contract]])</f>
        <v>0</v>
      </c>
      <c r="AF162" s="4">
        <f>Table39[[#This Row],[CNA/NA/Med Aide Contract Hours]]/Table39[[#This Row],[Total CNA, NA in Training, Med Aide/Tech Hours]]</f>
        <v>0</v>
      </c>
      <c r="AG162" s="3">
        <v>152.303</v>
      </c>
      <c r="AH162" s="3">
        <v>0</v>
      </c>
      <c r="AI162" s="4">
        <f>Table39[[#This Row],[CNA Hours Contract]]/Table39[[#This Row],[CNA Hours]]</f>
        <v>0</v>
      </c>
      <c r="AJ162" s="3">
        <v>0</v>
      </c>
      <c r="AK162" s="3">
        <v>0</v>
      </c>
      <c r="AL162" s="4">
        <v>0</v>
      </c>
      <c r="AM162" s="3">
        <v>1.5322222222222224</v>
      </c>
      <c r="AN162" s="3">
        <v>0</v>
      </c>
      <c r="AO162" s="4">
        <v>0</v>
      </c>
      <c r="AP162" s="1" t="s">
        <v>160</v>
      </c>
      <c r="AQ162" s="1">
        <v>4</v>
      </c>
    </row>
    <row r="163" spans="1:43" x14ac:dyDescent="0.2">
      <c r="A163" s="1" t="s">
        <v>221</v>
      </c>
      <c r="B163" s="1" t="s">
        <v>383</v>
      </c>
      <c r="C163" s="1" t="s">
        <v>445</v>
      </c>
      <c r="D163" s="1" t="s">
        <v>572</v>
      </c>
      <c r="E163" s="3">
        <v>82.711111111111109</v>
      </c>
      <c r="F163" s="3">
        <f t="shared" si="11"/>
        <v>293.3</v>
      </c>
      <c r="G163" s="3">
        <f>SUM(Table39[[#This Row],[RN Hours Contract (W/ Admin, DON)]], Table39[[#This Row],[LPN Contract Hours (w/ Admin)]], Table39[[#This Row],[CNA/NA/Med Aide Contract Hours]])</f>
        <v>0</v>
      </c>
      <c r="H163" s="4">
        <f>Table39[[#This Row],[Total Contract Hours]]/Table39[[#This Row],[Total Hours Nurse Staffing]]</f>
        <v>0</v>
      </c>
      <c r="I163" s="3">
        <f>SUM(Table39[[#This Row],[RN Hours]], Table39[[#This Row],[RN Admin Hours]], Table39[[#This Row],[RN DON Hours]])</f>
        <v>38.441666666666663</v>
      </c>
      <c r="J163" s="3">
        <f t="shared" si="9"/>
        <v>0</v>
      </c>
      <c r="K163" s="4">
        <f>Table39[[#This Row],[RN Hours Contract (W/ Admin, DON)]]/Table39[[#This Row],[RN Hours (w/ Admin, DON)]]</f>
        <v>0</v>
      </c>
      <c r="L163" s="3">
        <v>0.93333333333333335</v>
      </c>
      <c r="M163" s="3">
        <v>0</v>
      </c>
      <c r="N163" s="4">
        <f>Table39[[#This Row],[RN Hours Contract]]/Table39[[#This Row],[RN Hours]]</f>
        <v>0</v>
      </c>
      <c r="O163" s="3">
        <v>24.263888888888889</v>
      </c>
      <c r="P163" s="3">
        <v>0</v>
      </c>
      <c r="Q163" s="4">
        <f>Table39[[#This Row],[RN Admin Hours Contract]]/Table39[[#This Row],[RN Admin Hours]]</f>
        <v>0</v>
      </c>
      <c r="R163" s="3">
        <v>13.244444444444444</v>
      </c>
      <c r="S163" s="3">
        <v>0</v>
      </c>
      <c r="T163" s="4">
        <f>Table39[[#This Row],[RN DON Hours Contract]]/Table39[[#This Row],[RN DON Hours]]</f>
        <v>0</v>
      </c>
      <c r="U163" s="3">
        <f>SUM(Table39[[#This Row],[LPN Hours]], Table39[[#This Row],[LPN Admin Hours]])</f>
        <v>71.611111111111114</v>
      </c>
      <c r="V163" s="3">
        <f>Table39[[#This Row],[LPN Hours Contract]]+Table39[[#This Row],[LPN Admin Hours Contract]]</f>
        <v>0</v>
      </c>
      <c r="W163" s="4">
        <f t="shared" si="10"/>
        <v>0</v>
      </c>
      <c r="X163" s="3">
        <v>65.608333333333334</v>
      </c>
      <c r="Y163" s="3">
        <v>0</v>
      </c>
      <c r="Z163" s="4">
        <f>Table39[[#This Row],[LPN Hours Contract]]/Table39[[#This Row],[LPN Hours]]</f>
        <v>0</v>
      </c>
      <c r="AA163" s="3">
        <v>6.0027777777777782</v>
      </c>
      <c r="AB163" s="3">
        <v>0</v>
      </c>
      <c r="AC163" s="4">
        <v>0</v>
      </c>
      <c r="AD163" s="3">
        <f>SUM(Table39[[#This Row],[CNA Hours]], Table39[[#This Row],[NA in Training Hours]], Table39[[#This Row],[Med Aide/Tech Hours]])</f>
        <v>183.24722222222223</v>
      </c>
      <c r="AE163" s="3">
        <f>SUM(Table39[[#This Row],[CNA Hours Contract]], Table39[[#This Row],[NA in Training Hours Contract]], Table39[[#This Row],[Med Aide/Tech Hours Contract]])</f>
        <v>0</v>
      </c>
      <c r="AF163" s="4">
        <f>Table39[[#This Row],[CNA/NA/Med Aide Contract Hours]]/Table39[[#This Row],[Total CNA, NA in Training, Med Aide/Tech Hours]]</f>
        <v>0</v>
      </c>
      <c r="AG163" s="3">
        <v>173.92500000000001</v>
      </c>
      <c r="AH163" s="3">
        <v>0</v>
      </c>
      <c r="AI163" s="4">
        <f>Table39[[#This Row],[CNA Hours Contract]]/Table39[[#This Row],[CNA Hours]]</f>
        <v>0</v>
      </c>
      <c r="AJ163" s="3">
        <v>9.3222222222222229</v>
      </c>
      <c r="AK163" s="3">
        <v>0</v>
      </c>
      <c r="AL163" s="4">
        <v>0</v>
      </c>
      <c r="AM163" s="3">
        <v>0</v>
      </c>
      <c r="AN163" s="3">
        <v>0</v>
      </c>
      <c r="AO163" s="4">
        <v>0</v>
      </c>
      <c r="AP163" s="1" t="s">
        <v>161</v>
      </c>
      <c r="AQ163" s="1">
        <v>4</v>
      </c>
    </row>
    <row r="164" spans="1:43" x14ac:dyDescent="0.2">
      <c r="A164" s="1" t="s">
        <v>221</v>
      </c>
      <c r="B164" s="1" t="s">
        <v>384</v>
      </c>
      <c r="C164" s="1" t="s">
        <v>456</v>
      </c>
      <c r="D164" s="1" t="s">
        <v>581</v>
      </c>
      <c r="E164" s="3">
        <v>199.5</v>
      </c>
      <c r="F164" s="3">
        <f t="shared" si="11"/>
        <v>766.43611111111113</v>
      </c>
      <c r="G164" s="3">
        <f>SUM(Table39[[#This Row],[RN Hours Contract (W/ Admin, DON)]], Table39[[#This Row],[LPN Contract Hours (w/ Admin)]], Table39[[#This Row],[CNA/NA/Med Aide Contract Hours]])</f>
        <v>0</v>
      </c>
      <c r="H164" s="4">
        <f>Table39[[#This Row],[Total Contract Hours]]/Table39[[#This Row],[Total Hours Nurse Staffing]]</f>
        <v>0</v>
      </c>
      <c r="I164" s="3">
        <f>SUM(Table39[[#This Row],[RN Hours]], Table39[[#This Row],[RN Admin Hours]], Table39[[#This Row],[RN DON Hours]])</f>
        <v>81.072222222222223</v>
      </c>
      <c r="J164" s="3">
        <f t="shared" si="9"/>
        <v>0</v>
      </c>
      <c r="K164" s="4">
        <f>Table39[[#This Row],[RN Hours Contract (W/ Admin, DON)]]/Table39[[#This Row],[RN Hours (w/ Admin, DON)]]</f>
        <v>0</v>
      </c>
      <c r="L164" s="3">
        <v>45.533333333333331</v>
      </c>
      <c r="M164" s="3">
        <v>0</v>
      </c>
      <c r="N164" s="4">
        <f>Table39[[#This Row],[RN Hours Contract]]/Table39[[#This Row],[RN Hours]]</f>
        <v>0</v>
      </c>
      <c r="O164" s="3">
        <v>29.130555555555556</v>
      </c>
      <c r="P164" s="3">
        <v>0</v>
      </c>
      <c r="Q164" s="4">
        <f>Table39[[#This Row],[RN Admin Hours Contract]]/Table39[[#This Row],[RN Admin Hours]]</f>
        <v>0</v>
      </c>
      <c r="R164" s="3">
        <v>6.4083333333333332</v>
      </c>
      <c r="S164" s="3">
        <v>0</v>
      </c>
      <c r="T164" s="4">
        <f>Table39[[#This Row],[RN DON Hours Contract]]/Table39[[#This Row],[RN DON Hours]]</f>
        <v>0</v>
      </c>
      <c r="U164" s="3">
        <f>SUM(Table39[[#This Row],[LPN Hours]], Table39[[#This Row],[LPN Admin Hours]])</f>
        <v>244.28333333333333</v>
      </c>
      <c r="V164" s="3">
        <f>Table39[[#This Row],[LPN Hours Contract]]+Table39[[#This Row],[LPN Admin Hours Contract]]</f>
        <v>0</v>
      </c>
      <c r="W164" s="4">
        <f t="shared" si="10"/>
        <v>0</v>
      </c>
      <c r="X164" s="3">
        <v>228.47499999999999</v>
      </c>
      <c r="Y164" s="3">
        <v>0</v>
      </c>
      <c r="Z164" s="4">
        <f>Table39[[#This Row],[LPN Hours Contract]]/Table39[[#This Row],[LPN Hours]]</f>
        <v>0</v>
      </c>
      <c r="AA164" s="3">
        <v>15.808333333333334</v>
      </c>
      <c r="AB164" s="3">
        <v>0</v>
      </c>
      <c r="AC164" s="4">
        <v>0</v>
      </c>
      <c r="AD164" s="3">
        <f>SUM(Table39[[#This Row],[CNA Hours]], Table39[[#This Row],[NA in Training Hours]], Table39[[#This Row],[Med Aide/Tech Hours]])</f>
        <v>441.08055555555558</v>
      </c>
      <c r="AE164" s="3">
        <f>SUM(Table39[[#This Row],[CNA Hours Contract]], Table39[[#This Row],[NA in Training Hours Contract]], Table39[[#This Row],[Med Aide/Tech Hours Contract]])</f>
        <v>0</v>
      </c>
      <c r="AF164" s="4">
        <f>Table39[[#This Row],[CNA/NA/Med Aide Contract Hours]]/Table39[[#This Row],[Total CNA, NA in Training, Med Aide/Tech Hours]]</f>
        <v>0</v>
      </c>
      <c r="AG164" s="3">
        <v>441.08055555555558</v>
      </c>
      <c r="AH164" s="3">
        <v>0</v>
      </c>
      <c r="AI164" s="4">
        <f>Table39[[#This Row],[CNA Hours Contract]]/Table39[[#This Row],[CNA Hours]]</f>
        <v>0</v>
      </c>
      <c r="AJ164" s="3">
        <v>0</v>
      </c>
      <c r="AK164" s="3">
        <v>0</v>
      </c>
      <c r="AL164" s="4">
        <v>0</v>
      </c>
      <c r="AM164" s="3">
        <v>0</v>
      </c>
      <c r="AN164" s="3">
        <v>0</v>
      </c>
      <c r="AO164" s="4">
        <v>0</v>
      </c>
      <c r="AP164" s="1" t="s">
        <v>162</v>
      </c>
      <c r="AQ164" s="1">
        <v>4</v>
      </c>
    </row>
    <row r="165" spans="1:43" x14ac:dyDescent="0.2">
      <c r="A165" s="1" t="s">
        <v>221</v>
      </c>
      <c r="B165" s="1" t="s">
        <v>385</v>
      </c>
      <c r="C165" s="1" t="s">
        <v>550</v>
      </c>
      <c r="D165" s="1" t="s">
        <v>599</v>
      </c>
      <c r="E165" s="3">
        <v>151</v>
      </c>
      <c r="F165" s="3">
        <f t="shared" si="11"/>
        <v>596.39633333333336</v>
      </c>
      <c r="G165" s="3">
        <f>SUM(Table39[[#This Row],[RN Hours Contract (W/ Admin, DON)]], Table39[[#This Row],[LPN Contract Hours (w/ Admin)]], Table39[[#This Row],[CNA/NA/Med Aide Contract Hours]])</f>
        <v>0</v>
      </c>
      <c r="H165" s="4">
        <f>Table39[[#This Row],[Total Contract Hours]]/Table39[[#This Row],[Total Hours Nurse Staffing]]</f>
        <v>0</v>
      </c>
      <c r="I165" s="3">
        <f>SUM(Table39[[#This Row],[RN Hours]], Table39[[#This Row],[RN Admin Hours]], Table39[[#This Row],[RN DON Hours]])</f>
        <v>88.099888888888884</v>
      </c>
      <c r="J165" s="3">
        <f t="shared" si="9"/>
        <v>0</v>
      </c>
      <c r="K165" s="4">
        <f>Table39[[#This Row],[RN Hours Contract (W/ Admin, DON)]]/Table39[[#This Row],[RN Hours (w/ Admin, DON)]]</f>
        <v>0</v>
      </c>
      <c r="L165" s="3">
        <v>51.299888888888887</v>
      </c>
      <c r="M165" s="3">
        <v>0</v>
      </c>
      <c r="N165" s="4">
        <f>Table39[[#This Row],[RN Hours Contract]]/Table39[[#This Row],[RN Hours]]</f>
        <v>0</v>
      </c>
      <c r="O165" s="3">
        <v>31.377777777777776</v>
      </c>
      <c r="P165" s="3">
        <v>0</v>
      </c>
      <c r="Q165" s="4">
        <f>Table39[[#This Row],[RN Admin Hours Contract]]/Table39[[#This Row],[RN Admin Hours]]</f>
        <v>0</v>
      </c>
      <c r="R165" s="3">
        <v>5.4222222222222225</v>
      </c>
      <c r="S165" s="3">
        <v>0</v>
      </c>
      <c r="T165" s="4">
        <f>Table39[[#This Row],[RN DON Hours Contract]]/Table39[[#This Row],[RN DON Hours]]</f>
        <v>0</v>
      </c>
      <c r="U165" s="3">
        <f>SUM(Table39[[#This Row],[LPN Hours]], Table39[[#This Row],[LPN Admin Hours]])</f>
        <v>119.0368888888889</v>
      </c>
      <c r="V165" s="3">
        <f>Table39[[#This Row],[LPN Hours Contract]]+Table39[[#This Row],[LPN Admin Hours Contract]]</f>
        <v>0</v>
      </c>
      <c r="W165" s="4">
        <f t="shared" si="10"/>
        <v>0</v>
      </c>
      <c r="X165" s="3">
        <v>102.59577777777778</v>
      </c>
      <c r="Y165" s="3">
        <v>0</v>
      </c>
      <c r="Z165" s="4">
        <f>Table39[[#This Row],[LPN Hours Contract]]/Table39[[#This Row],[LPN Hours]]</f>
        <v>0</v>
      </c>
      <c r="AA165" s="3">
        <v>16.441111111111113</v>
      </c>
      <c r="AB165" s="3">
        <v>0</v>
      </c>
      <c r="AC165" s="4">
        <v>0</v>
      </c>
      <c r="AD165" s="3">
        <f>SUM(Table39[[#This Row],[CNA Hours]], Table39[[#This Row],[NA in Training Hours]], Table39[[#This Row],[Med Aide/Tech Hours]])</f>
        <v>389.25955555555555</v>
      </c>
      <c r="AE165" s="3">
        <f>SUM(Table39[[#This Row],[CNA Hours Contract]], Table39[[#This Row],[NA in Training Hours Contract]], Table39[[#This Row],[Med Aide/Tech Hours Contract]])</f>
        <v>0</v>
      </c>
      <c r="AF165" s="4">
        <f>Table39[[#This Row],[CNA/NA/Med Aide Contract Hours]]/Table39[[#This Row],[Total CNA, NA in Training, Med Aide/Tech Hours]]</f>
        <v>0</v>
      </c>
      <c r="AG165" s="3">
        <v>380.28</v>
      </c>
      <c r="AH165" s="3">
        <v>0</v>
      </c>
      <c r="AI165" s="4">
        <f>Table39[[#This Row],[CNA Hours Contract]]/Table39[[#This Row],[CNA Hours]]</f>
        <v>0</v>
      </c>
      <c r="AJ165" s="3">
        <v>8.9795555555555584</v>
      </c>
      <c r="AK165" s="3">
        <v>0</v>
      </c>
      <c r="AL165" s="4">
        <v>0</v>
      </c>
      <c r="AM165" s="3">
        <v>0</v>
      </c>
      <c r="AN165" s="3">
        <v>0</v>
      </c>
      <c r="AO165" s="4">
        <v>0</v>
      </c>
      <c r="AP165" s="1" t="s">
        <v>163</v>
      </c>
      <c r="AQ165" s="1">
        <v>4</v>
      </c>
    </row>
    <row r="166" spans="1:43" x14ac:dyDescent="0.2">
      <c r="A166" s="1" t="s">
        <v>221</v>
      </c>
      <c r="B166" s="1" t="s">
        <v>386</v>
      </c>
      <c r="C166" s="1" t="s">
        <v>551</v>
      </c>
      <c r="D166" s="1" t="s">
        <v>576</v>
      </c>
      <c r="E166" s="3">
        <v>60.422222222222224</v>
      </c>
      <c r="F166" s="3">
        <f t="shared" si="11"/>
        <v>214.43766666666667</v>
      </c>
      <c r="G166" s="3">
        <f>SUM(Table39[[#This Row],[RN Hours Contract (W/ Admin, DON)]], Table39[[#This Row],[LPN Contract Hours (w/ Admin)]], Table39[[#This Row],[CNA/NA/Med Aide Contract Hours]])</f>
        <v>1.6842222222222223</v>
      </c>
      <c r="H166" s="4">
        <f>Table39[[#This Row],[Total Contract Hours]]/Table39[[#This Row],[Total Hours Nurse Staffing]]</f>
        <v>7.854134249838985E-3</v>
      </c>
      <c r="I166" s="3">
        <f>SUM(Table39[[#This Row],[RN Hours]], Table39[[#This Row],[RN Admin Hours]], Table39[[#This Row],[RN DON Hours]])</f>
        <v>64.429333333333332</v>
      </c>
      <c r="J166" s="3">
        <f t="shared" si="9"/>
        <v>0</v>
      </c>
      <c r="K166" s="4">
        <f>Table39[[#This Row],[RN Hours Contract (W/ Admin, DON)]]/Table39[[#This Row],[RN Hours (w/ Admin, DON)]]</f>
        <v>0</v>
      </c>
      <c r="L166" s="3">
        <v>44.213777777777779</v>
      </c>
      <c r="M166" s="3">
        <v>0</v>
      </c>
      <c r="N166" s="4">
        <f>Table39[[#This Row],[RN Hours Contract]]/Table39[[#This Row],[RN Hours]]</f>
        <v>0</v>
      </c>
      <c r="O166" s="3">
        <v>15.059999999999993</v>
      </c>
      <c r="P166" s="3">
        <v>0</v>
      </c>
      <c r="Q166" s="4">
        <f>Table39[[#This Row],[RN Admin Hours Contract]]/Table39[[#This Row],[RN Admin Hours]]</f>
        <v>0</v>
      </c>
      <c r="R166" s="3">
        <v>5.1555555555555559</v>
      </c>
      <c r="S166" s="3">
        <v>0</v>
      </c>
      <c r="T166" s="4">
        <f>Table39[[#This Row],[RN DON Hours Contract]]/Table39[[#This Row],[RN DON Hours]]</f>
        <v>0</v>
      </c>
      <c r="U166" s="3">
        <f>SUM(Table39[[#This Row],[LPN Hours]], Table39[[#This Row],[LPN Admin Hours]])</f>
        <v>39.278333333333336</v>
      </c>
      <c r="V166" s="3">
        <f>Table39[[#This Row],[LPN Hours Contract]]+Table39[[#This Row],[LPN Admin Hours Contract]]</f>
        <v>0</v>
      </c>
      <c r="W166" s="4">
        <f t="shared" si="10"/>
        <v>0</v>
      </c>
      <c r="X166" s="3">
        <v>39.278333333333336</v>
      </c>
      <c r="Y166" s="3">
        <v>0</v>
      </c>
      <c r="Z166" s="4">
        <f>Table39[[#This Row],[LPN Hours Contract]]/Table39[[#This Row],[LPN Hours]]</f>
        <v>0</v>
      </c>
      <c r="AA166" s="3">
        <v>0</v>
      </c>
      <c r="AB166" s="3">
        <v>0</v>
      </c>
      <c r="AC166" s="4">
        <v>0</v>
      </c>
      <c r="AD166" s="3">
        <f>SUM(Table39[[#This Row],[CNA Hours]], Table39[[#This Row],[NA in Training Hours]], Table39[[#This Row],[Med Aide/Tech Hours]])</f>
        <v>110.73</v>
      </c>
      <c r="AE166" s="3">
        <f>SUM(Table39[[#This Row],[CNA Hours Contract]], Table39[[#This Row],[NA in Training Hours Contract]], Table39[[#This Row],[Med Aide/Tech Hours Contract]])</f>
        <v>1.6842222222222223</v>
      </c>
      <c r="AF166" s="4">
        <f>Table39[[#This Row],[CNA/NA/Med Aide Contract Hours]]/Table39[[#This Row],[Total CNA, NA in Training, Med Aide/Tech Hours]]</f>
        <v>1.5210170886139459E-2</v>
      </c>
      <c r="AG166" s="3">
        <v>110.73</v>
      </c>
      <c r="AH166" s="3">
        <v>1.6842222222222223</v>
      </c>
      <c r="AI166" s="4">
        <f>Table39[[#This Row],[CNA Hours Contract]]/Table39[[#This Row],[CNA Hours]]</f>
        <v>1.5210170886139459E-2</v>
      </c>
      <c r="AJ166" s="3">
        <v>0</v>
      </c>
      <c r="AK166" s="3">
        <v>0</v>
      </c>
      <c r="AL166" s="4">
        <v>0</v>
      </c>
      <c r="AM166" s="3">
        <v>0</v>
      </c>
      <c r="AN166" s="3">
        <v>0</v>
      </c>
      <c r="AO166" s="4">
        <v>0</v>
      </c>
      <c r="AP166" s="1" t="s">
        <v>164</v>
      </c>
      <c r="AQ166" s="1">
        <v>4</v>
      </c>
    </row>
    <row r="167" spans="1:43" x14ac:dyDescent="0.2">
      <c r="A167" s="1" t="s">
        <v>221</v>
      </c>
      <c r="B167" s="1" t="s">
        <v>387</v>
      </c>
      <c r="C167" s="1" t="s">
        <v>456</v>
      </c>
      <c r="D167" s="1" t="s">
        <v>581</v>
      </c>
      <c r="E167" s="3">
        <v>122.14444444444445</v>
      </c>
      <c r="F167" s="3">
        <f t="shared" si="11"/>
        <v>509.59444444444443</v>
      </c>
      <c r="G167" s="3">
        <f>SUM(Table39[[#This Row],[RN Hours Contract (W/ Admin, DON)]], Table39[[#This Row],[LPN Contract Hours (w/ Admin)]], Table39[[#This Row],[CNA/NA/Med Aide Contract Hours]])</f>
        <v>18.144444444444446</v>
      </c>
      <c r="H167" s="4">
        <f>Table39[[#This Row],[Total Contract Hours]]/Table39[[#This Row],[Total Hours Nurse Staffing]]</f>
        <v>3.5605655913744046E-2</v>
      </c>
      <c r="I167" s="3">
        <f>SUM(Table39[[#This Row],[RN Hours]], Table39[[#This Row],[RN Admin Hours]], Table39[[#This Row],[RN DON Hours]])</f>
        <v>57.555555555555557</v>
      </c>
      <c r="J167" s="3">
        <f t="shared" si="9"/>
        <v>2.8861111111111111</v>
      </c>
      <c r="K167" s="4">
        <f>Table39[[#This Row],[RN Hours Contract (W/ Admin, DON)]]/Table39[[#This Row],[RN Hours (w/ Admin, DON)]]</f>
        <v>5.0144787644787643E-2</v>
      </c>
      <c r="L167" s="3">
        <v>48.31111111111111</v>
      </c>
      <c r="M167" s="3">
        <v>2.8861111111111111</v>
      </c>
      <c r="N167" s="4">
        <f>Table39[[#This Row],[RN Hours Contract]]/Table39[[#This Row],[RN Hours]]</f>
        <v>5.9740110395584176E-2</v>
      </c>
      <c r="O167" s="3">
        <v>4.0888888888888886</v>
      </c>
      <c r="P167" s="3">
        <v>0</v>
      </c>
      <c r="Q167" s="4">
        <f>Table39[[#This Row],[RN Admin Hours Contract]]/Table39[[#This Row],[RN Admin Hours]]</f>
        <v>0</v>
      </c>
      <c r="R167" s="3">
        <v>5.1555555555555559</v>
      </c>
      <c r="S167" s="3">
        <v>0</v>
      </c>
      <c r="T167" s="4">
        <f>Table39[[#This Row],[RN DON Hours Contract]]/Table39[[#This Row],[RN DON Hours]]</f>
        <v>0</v>
      </c>
      <c r="U167" s="3">
        <f>SUM(Table39[[#This Row],[LPN Hours]], Table39[[#This Row],[LPN Admin Hours]])</f>
        <v>148.49166666666665</v>
      </c>
      <c r="V167" s="3">
        <f>Table39[[#This Row],[LPN Hours Contract]]+Table39[[#This Row],[LPN Admin Hours Contract]]</f>
        <v>9.3388888888888886</v>
      </c>
      <c r="W167" s="4">
        <f t="shared" si="10"/>
        <v>6.289166994032587E-2</v>
      </c>
      <c r="X167" s="3">
        <v>133.12777777777777</v>
      </c>
      <c r="Y167" s="3">
        <v>9.3388888888888886</v>
      </c>
      <c r="Z167" s="4">
        <f>Table39[[#This Row],[LPN Hours Contract]]/Table39[[#This Row],[LPN Hours]]</f>
        <v>7.0149814297041271E-2</v>
      </c>
      <c r="AA167" s="3">
        <v>15.363888888888889</v>
      </c>
      <c r="AB167" s="3">
        <v>0</v>
      </c>
      <c r="AC167" s="4">
        <f>Table39[[#This Row],[LPN Admin Hours Contract]]/Table39[[#This Row],[LPN Admin Hours]]</f>
        <v>0</v>
      </c>
      <c r="AD167" s="3">
        <f>SUM(Table39[[#This Row],[CNA Hours]], Table39[[#This Row],[NA in Training Hours]], Table39[[#This Row],[Med Aide/Tech Hours]])</f>
        <v>303.54722222222222</v>
      </c>
      <c r="AE167" s="3">
        <f>SUM(Table39[[#This Row],[CNA Hours Contract]], Table39[[#This Row],[NA in Training Hours Contract]], Table39[[#This Row],[Med Aide/Tech Hours Contract]])</f>
        <v>5.9194444444444443</v>
      </c>
      <c r="AF167" s="4">
        <f>Table39[[#This Row],[CNA/NA/Med Aide Contract Hours]]/Table39[[#This Row],[Total CNA, NA in Training, Med Aide/Tech Hours]]</f>
        <v>1.9500901379064212E-2</v>
      </c>
      <c r="AG167" s="3">
        <v>303.54722222222222</v>
      </c>
      <c r="AH167" s="3">
        <v>5.9194444444444443</v>
      </c>
      <c r="AI167" s="4">
        <f>Table39[[#This Row],[CNA Hours Contract]]/Table39[[#This Row],[CNA Hours]]</f>
        <v>1.9500901379064212E-2</v>
      </c>
      <c r="AJ167" s="3">
        <v>0</v>
      </c>
      <c r="AK167" s="3">
        <v>0</v>
      </c>
      <c r="AL167" s="4">
        <v>0</v>
      </c>
      <c r="AM167" s="3">
        <v>0</v>
      </c>
      <c r="AN167" s="3">
        <v>0</v>
      </c>
      <c r="AO167" s="4">
        <v>0</v>
      </c>
      <c r="AP167" s="1" t="s">
        <v>165</v>
      </c>
      <c r="AQ167" s="1">
        <v>4</v>
      </c>
    </row>
    <row r="168" spans="1:43" x14ac:dyDescent="0.2">
      <c r="A168" s="1" t="s">
        <v>221</v>
      </c>
      <c r="B168" s="1" t="s">
        <v>388</v>
      </c>
      <c r="C168" s="1" t="s">
        <v>552</v>
      </c>
      <c r="D168" s="1" t="s">
        <v>619</v>
      </c>
      <c r="E168" s="3">
        <v>68.444444444444443</v>
      </c>
      <c r="F168" s="3">
        <f t="shared" si="11"/>
        <v>243.26111111111112</v>
      </c>
      <c r="G168" s="3">
        <f>SUM(Table39[[#This Row],[RN Hours Contract (W/ Admin, DON)]], Table39[[#This Row],[LPN Contract Hours (w/ Admin)]], Table39[[#This Row],[CNA/NA/Med Aide Contract Hours]])</f>
        <v>0</v>
      </c>
      <c r="H168" s="4">
        <f>Table39[[#This Row],[Total Contract Hours]]/Table39[[#This Row],[Total Hours Nurse Staffing]]</f>
        <v>0</v>
      </c>
      <c r="I168" s="3">
        <f>SUM(Table39[[#This Row],[RN Hours]], Table39[[#This Row],[RN Admin Hours]], Table39[[#This Row],[RN DON Hours]])</f>
        <v>38.922222222222224</v>
      </c>
      <c r="J168" s="3">
        <f t="shared" si="9"/>
        <v>0</v>
      </c>
      <c r="K168" s="4">
        <f>Table39[[#This Row],[RN Hours Contract (W/ Admin, DON)]]/Table39[[#This Row],[RN Hours (w/ Admin, DON)]]</f>
        <v>0</v>
      </c>
      <c r="L168" s="3">
        <v>23.18888888888889</v>
      </c>
      <c r="M168" s="3">
        <v>0</v>
      </c>
      <c r="N168" s="4">
        <f>Table39[[#This Row],[RN Hours Contract]]/Table39[[#This Row],[RN Hours]]</f>
        <v>0</v>
      </c>
      <c r="O168" s="3">
        <v>10.222222222222221</v>
      </c>
      <c r="P168" s="3">
        <v>0</v>
      </c>
      <c r="Q168" s="4">
        <f>Table39[[#This Row],[RN Admin Hours Contract]]/Table39[[#This Row],[RN Admin Hours]]</f>
        <v>0</v>
      </c>
      <c r="R168" s="3">
        <v>5.5111111111111111</v>
      </c>
      <c r="S168" s="3">
        <v>0</v>
      </c>
      <c r="T168" s="4">
        <f>Table39[[#This Row],[RN DON Hours Contract]]/Table39[[#This Row],[RN DON Hours]]</f>
        <v>0</v>
      </c>
      <c r="U168" s="3">
        <f>SUM(Table39[[#This Row],[LPN Hours]], Table39[[#This Row],[LPN Admin Hours]])</f>
        <v>67.352777777777774</v>
      </c>
      <c r="V168" s="3">
        <f>Table39[[#This Row],[LPN Hours Contract]]+Table39[[#This Row],[LPN Admin Hours Contract]]</f>
        <v>0</v>
      </c>
      <c r="W168" s="4">
        <f t="shared" si="10"/>
        <v>0</v>
      </c>
      <c r="X168" s="3">
        <v>57.161111111111111</v>
      </c>
      <c r="Y168" s="3">
        <v>0</v>
      </c>
      <c r="Z168" s="4">
        <f>Table39[[#This Row],[LPN Hours Contract]]/Table39[[#This Row],[LPN Hours]]</f>
        <v>0</v>
      </c>
      <c r="AA168" s="3">
        <v>10.191666666666666</v>
      </c>
      <c r="AB168" s="3">
        <v>0</v>
      </c>
      <c r="AC168" s="4">
        <f>Table39[[#This Row],[LPN Admin Hours Contract]]/Table39[[#This Row],[LPN Admin Hours]]</f>
        <v>0</v>
      </c>
      <c r="AD168" s="3">
        <f>SUM(Table39[[#This Row],[CNA Hours]], Table39[[#This Row],[NA in Training Hours]], Table39[[#This Row],[Med Aide/Tech Hours]])</f>
        <v>136.98611111111111</v>
      </c>
      <c r="AE168" s="3">
        <f>SUM(Table39[[#This Row],[CNA Hours Contract]], Table39[[#This Row],[NA in Training Hours Contract]], Table39[[#This Row],[Med Aide/Tech Hours Contract]])</f>
        <v>0</v>
      </c>
      <c r="AF168" s="4">
        <f>Table39[[#This Row],[CNA/NA/Med Aide Contract Hours]]/Table39[[#This Row],[Total CNA, NA in Training, Med Aide/Tech Hours]]</f>
        <v>0</v>
      </c>
      <c r="AG168" s="3">
        <v>136.98611111111111</v>
      </c>
      <c r="AH168" s="3">
        <v>0</v>
      </c>
      <c r="AI168" s="4">
        <f>Table39[[#This Row],[CNA Hours Contract]]/Table39[[#This Row],[CNA Hours]]</f>
        <v>0</v>
      </c>
      <c r="AJ168" s="3">
        <v>0</v>
      </c>
      <c r="AK168" s="3">
        <v>0</v>
      </c>
      <c r="AL168" s="4">
        <v>0</v>
      </c>
      <c r="AM168" s="3">
        <v>0</v>
      </c>
      <c r="AN168" s="3">
        <v>0</v>
      </c>
      <c r="AO168" s="4">
        <v>0</v>
      </c>
      <c r="AP168" s="1" t="s">
        <v>166</v>
      </c>
      <c r="AQ168" s="1">
        <v>4</v>
      </c>
    </row>
    <row r="169" spans="1:43" x14ac:dyDescent="0.2">
      <c r="A169" s="1" t="s">
        <v>221</v>
      </c>
      <c r="B169" s="1" t="s">
        <v>389</v>
      </c>
      <c r="C169" s="1" t="s">
        <v>475</v>
      </c>
      <c r="D169" s="1" t="s">
        <v>596</v>
      </c>
      <c r="E169" s="3">
        <v>90.477777777777774</v>
      </c>
      <c r="F169" s="3">
        <f t="shared" si="11"/>
        <v>258.00266666666664</v>
      </c>
      <c r="G169" s="3">
        <f>SUM(Table39[[#This Row],[RN Hours Contract (W/ Admin, DON)]], Table39[[#This Row],[LPN Contract Hours (w/ Admin)]], Table39[[#This Row],[CNA/NA/Med Aide Contract Hours]])</f>
        <v>0.6</v>
      </c>
      <c r="H169" s="4">
        <f>Table39[[#This Row],[Total Contract Hours]]/Table39[[#This Row],[Total Hours Nurse Staffing]]</f>
        <v>2.3255573585802733E-3</v>
      </c>
      <c r="I169" s="3">
        <f>SUM(Table39[[#This Row],[RN Hours]], Table39[[#This Row],[RN Admin Hours]], Table39[[#This Row],[RN DON Hours]])</f>
        <v>39.861444444444452</v>
      </c>
      <c r="J169" s="3">
        <f t="shared" si="9"/>
        <v>0.6</v>
      </c>
      <c r="K169" s="4">
        <f>Table39[[#This Row],[RN Hours Contract (W/ Admin, DON)]]/Table39[[#This Row],[RN Hours (w/ Admin, DON)]]</f>
        <v>1.505213893681725E-2</v>
      </c>
      <c r="L169" s="3">
        <v>21.974</v>
      </c>
      <c r="M169" s="3">
        <v>0</v>
      </c>
      <c r="N169" s="4">
        <f>Table39[[#This Row],[RN Hours Contract]]/Table39[[#This Row],[RN Hours]]</f>
        <v>0</v>
      </c>
      <c r="O169" s="3">
        <v>12.287444444444446</v>
      </c>
      <c r="P169" s="3">
        <v>0.6</v>
      </c>
      <c r="Q169" s="4">
        <f>Table39[[#This Row],[RN Admin Hours Contract]]/Table39[[#This Row],[RN Admin Hours]]</f>
        <v>4.8830332679248002E-2</v>
      </c>
      <c r="R169" s="3">
        <v>5.6</v>
      </c>
      <c r="S169" s="3">
        <v>0</v>
      </c>
      <c r="T169" s="4">
        <f>Table39[[#This Row],[RN DON Hours Contract]]/Table39[[#This Row],[RN DON Hours]]</f>
        <v>0</v>
      </c>
      <c r="U169" s="3">
        <f>SUM(Table39[[#This Row],[LPN Hours]], Table39[[#This Row],[LPN Admin Hours]])</f>
        <v>61.794444444444444</v>
      </c>
      <c r="V169" s="3">
        <f>Table39[[#This Row],[LPN Hours Contract]]+Table39[[#This Row],[LPN Admin Hours Contract]]</f>
        <v>0</v>
      </c>
      <c r="W169" s="4">
        <f t="shared" si="10"/>
        <v>0</v>
      </c>
      <c r="X169" s="3">
        <v>61.794444444444444</v>
      </c>
      <c r="Y169" s="3">
        <v>0</v>
      </c>
      <c r="Z169" s="4">
        <f>Table39[[#This Row],[LPN Hours Contract]]/Table39[[#This Row],[LPN Hours]]</f>
        <v>0</v>
      </c>
      <c r="AA169" s="3">
        <v>0</v>
      </c>
      <c r="AB169" s="3">
        <v>0</v>
      </c>
      <c r="AC169" s="4">
        <v>0</v>
      </c>
      <c r="AD169" s="3">
        <f>SUM(Table39[[#This Row],[CNA Hours]], Table39[[#This Row],[NA in Training Hours]], Table39[[#This Row],[Med Aide/Tech Hours]])</f>
        <v>156.34677777777776</v>
      </c>
      <c r="AE169" s="3">
        <f>SUM(Table39[[#This Row],[CNA Hours Contract]], Table39[[#This Row],[NA in Training Hours Contract]], Table39[[#This Row],[Med Aide/Tech Hours Contract]])</f>
        <v>0</v>
      </c>
      <c r="AF169" s="4">
        <f>Table39[[#This Row],[CNA/NA/Med Aide Contract Hours]]/Table39[[#This Row],[Total CNA, NA in Training, Med Aide/Tech Hours]]</f>
        <v>0</v>
      </c>
      <c r="AG169" s="3">
        <v>119.63366666666667</v>
      </c>
      <c r="AH169" s="3">
        <v>0</v>
      </c>
      <c r="AI169" s="4">
        <f>Table39[[#This Row],[CNA Hours Contract]]/Table39[[#This Row],[CNA Hours]]</f>
        <v>0</v>
      </c>
      <c r="AJ169" s="3">
        <v>36.713111111111097</v>
      </c>
      <c r="AK169" s="3">
        <v>0</v>
      </c>
      <c r="AL169" s="4">
        <v>0</v>
      </c>
      <c r="AM169" s="3">
        <v>0</v>
      </c>
      <c r="AN169" s="3">
        <v>0</v>
      </c>
      <c r="AO169" s="4">
        <v>0</v>
      </c>
      <c r="AP169" s="1" t="s">
        <v>167</v>
      </c>
      <c r="AQ169" s="1">
        <v>4</v>
      </c>
    </row>
    <row r="170" spans="1:43" x14ac:dyDescent="0.2">
      <c r="A170" s="1" t="s">
        <v>221</v>
      </c>
      <c r="B170" s="1" t="s">
        <v>390</v>
      </c>
      <c r="C170" s="1" t="s">
        <v>542</v>
      </c>
      <c r="D170" s="1" t="s">
        <v>631</v>
      </c>
      <c r="E170" s="3">
        <v>67.611111111111114</v>
      </c>
      <c r="F170" s="3">
        <f t="shared" si="11"/>
        <v>275.51099999999997</v>
      </c>
      <c r="G170" s="3">
        <f>SUM(Table39[[#This Row],[RN Hours Contract (W/ Admin, DON)]], Table39[[#This Row],[LPN Contract Hours (w/ Admin)]], Table39[[#This Row],[CNA/NA/Med Aide Contract Hours]])</f>
        <v>0</v>
      </c>
      <c r="H170" s="4">
        <f>Table39[[#This Row],[Total Contract Hours]]/Table39[[#This Row],[Total Hours Nurse Staffing]]</f>
        <v>0</v>
      </c>
      <c r="I170" s="3">
        <f>SUM(Table39[[#This Row],[RN Hours]], Table39[[#This Row],[RN Admin Hours]], Table39[[#This Row],[RN DON Hours]])</f>
        <v>51.920111111111112</v>
      </c>
      <c r="J170" s="3">
        <f t="shared" si="9"/>
        <v>0</v>
      </c>
      <c r="K170" s="4">
        <f>Table39[[#This Row],[RN Hours Contract (W/ Admin, DON)]]/Table39[[#This Row],[RN Hours (w/ Admin, DON)]]</f>
        <v>0</v>
      </c>
      <c r="L170" s="3">
        <v>41.25344444444444</v>
      </c>
      <c r="M170" s="3">
        <v>0</v>
      </c>
      <c r="N170" s="4">
        <f>Table39[[#This Row],[RN Hours Contract]]/Table39[[#This Row],[RN Hours]]</f>
        <v>0</v>
      </c>
      <c r="O170" s="3">
        <v>5.4222222222222225</v>
      </c>
      <c r="P170" s="3">
        <v>0</v>
      </c>
      <c r="Q170" s="4">
        <f>Table39[[#This Row],[RN Admin Hours Contract]]/Table39[[#This Row],[RN Admin Hours]]</f>
        <v>0</v>
      </c>
      <c r="R170" s="3">
        <v>5.2444444444444445</v>
      </c>
      <c r="S170" s="3">
        <v>0</v>
      </c>
      <c r="T170" s="4">
        <f>Table39[[#This Row],[RN DON Hours Contract]]/Table39[[#This Row],[RN DON Hours]]</f>
        <v>0</v>
      </c>
      <c r="U170" s="3">
        <f>SUM(Table39[[#This Row],[LPN Hours]], Table39[[#This Row],[LPN Admin Hours]])</f>
        <v>83.841888888888889</v>
      </c>
      <c r="V170" s="3">
        <f>Table39[[#This Row],[LPN Hours Contract]]+Table39[[#This Row],[LPN Admin Hours Contract]]</f>
        <v>0</v>
      </c>
      <c r="W170" s="4">
        <f t="shared" si="10"/>
        <v>0</v>
      </c>
      <c r="X170" s="3">
        <v>83.841888888888889</v>
      </c>
      <c r="Y170" s="3">
        <v>0</v>
      </c>
      <c r="Z170" s="4">
        <f>Table39[[#This Row],[LPN Hours Contract]]/Table39[[#This Row],[LPN Hours]]</f>
        <v>0</v>
      </c>
      <c r="AA170" s="3">
        <v>0</v>
      </c>
      <c r="AB170" s="3">
        <v>0</v>
      </c>
      <c r="AC170" s="4">
        <v>0</v>
      </c>
      <c r="AD170" s="3">
        <f>SUM(Table39[[#This Row],[CNA Hours]], Table39[[#This Row],[NA in Training Hours]], Table39[[#This Row],[Med Aide/Tech Hours]])</f>
        <v>139.749</v>
      </c>
      <c r="AE170" s="3">
        <f>SUM(Table39[[#This Row],[CNA Hours Contract]], Table39[[#This Row],[NA in Training Hours Contract]], Table39[[#This Row],[Med Aide/Tech Hours Contract]])</f>
        <v>0</v>
      </c>
      <c r="AF170" s="4">
        <f>Table39[[#This Row],[CNA/NA/Med Aide Contract Hours]]/Table39[[#This Row],[Total CNA, NA in Training, Med Aide/Tech Hours]]</f>
        <v>0</v>
      </c>
      <c r="AG170" s="3">
        <v>139.749</v>
      </c>
      <c r="AH170" s="3">
        <v>0</v>
      </c>
      <c r="AI170" s="4">
        <f>Table39[[#This Row],[CNA Hours Contract]]/Table39[[#This Row],[CNA Hours]]</f>
        <v>0</v>
      </c>
      <c r="AJ170" s="3">
        <v>0</v>
      </c>
      <c r="AK170" s="3">
        <v>0</v>
      </c>
      <c r="AL170" s="4">
        <v>0</v>
      </c>
      <c r="AM170" s="3">
        <v>0</v>
      </c>
      <c r="AN170" s="3">
        <v>0</v>
      </c>
      <c r="AO170" s="4">
        <v>0</v>
      </c>
      <c r="AP170" s="1" t="s">
        <v>168</v>
      </c>
      <c r="AQ170" s="1">
        <v>4</v>
      </c>
    </row>
    <row r="171" spans="1:43" x14ac:dyDescent="0.2">
      <c r="A171" s="1" t="s">
        <v>221</v>
      </c>
      <c r="B171" s="1" t="s">
        <v>391</v>
      </c>
      <c r="C171" s="1" t="s">
        <v>518</v>
      </c>
      <c r="D171" s="1" t="s">
        <v>621</v>
      </c>
      <c r="E171" s="3">
        <v>50.855555555555554</v>
      </c>
      <c r="F171" s="3">
        <f t="shared" si="11"/>
        <v>227.86533333333333</v>
      </c>
      <c r="G171" s="3">
        <f>SUM(Table39[[#This Row],[RN Hours Contract (W/ Admin, DON)]], Table39[[#This Row],[LPN Contract Hours (w/ Admin)]], Table39[[#This Row],[CNA/NA/Med Aide Contract Hours]])</f>
        <v>0</v>
      </c>
      <c r="H171" s="4">
        <f>Table39[[#This Row],[Total Contract Hours]]/Table39[[#This Row],[Total Hours Nurse Staffing]]</f>
        <v>0</v>
      </c>
      <c r="I171" s="3">
        <f>SUM(Table39[[#This Row],[RN Hours]], Table39[[#This Row],[RN Admin Hours]], Table39[[#This Row],[RN DON Hours]])</f>
        <v>36.772222222222219</v>
      </c>
      <c r="J171" s="3">
        <f t="shared" si="9"/>
        <v>0</v>
      </c>
      <c r="K171" s="4">
        <f>Table39[[#This Row],[RN Hours Contract (W/ Admin, DON)]]/Table39[[#This Row],[RN Hours (w/ Admin, DON)]]</f>
        <v>0</v>
      </c>
      <c r="L171" s="3">
        <v>19.627777777777776</v>
      </c>
      <c r="M171" s="3">
        <v>0</v>
      </c>
      <c r="N171" s="4">
        <f>Table39[[#This Row],[RN Hours Contract]]/Table39[[#This Row],[RN Hours]]</f>
        <v>0</v>
      </c>
      <c r="O171" s="3">
        <v>11.269444444444444</v>
      </c>
      <c r="P171" s="3">
        <v>0</v>
      </c>
      <c r="Q171" s="4">
        <f>Table39[[#This Row],[RN Admin Hours Contract]]/Table39[[#This Row],[RN Admin Hours]]</f>
        <v>0</v>
      </c>
      <c r="R171" s="3">
        <v>5.875</v>
      </c>
      <c r="S171" s="3">
        <v>0</v>
      </c>
      <c r="T171" s="4">
        <f>Table39[[#This Row],[RN DON Hours Contract]]/Table39[[#This Row],[RN DON Hours]]</f>
        <v>0</v>
      </c>
      <c r="U171" s="3">
        <f>SUM(Table39[[#This Row],[LPN Hours]], Table39[[#This Row],[LPN Admin Hours]])</f>
        <v>52.895888888888891</v>
      </c>
      <c r="V171" s="3">
        <f>Table39[[#This Row],[LPN Hours Contract]]+Table39[[#This Row],[LPN Admin Hours Contract]]</f>
        <v>0</v>
      </c>
      <c r="W171" s="4">
        <f t="shared" si="10"/>
        <v>0</v>
      </c>
      <c r="X171" s="3">
        <v>52.895888888888891</v>
      </c>
      <c r="Y171" s="3">
        <v>0</v>
      </c>
      <c r="Z171" s="4">
        <f>Table39[[#This Row],[LPN Hours Contract]]/Table39[[#This Row],[LPN Hours]]</f>
        <v>0</v>
      </c>
      <c r="AA171" s="3">
        <v>0</v>
      </c>
      <c r="AB171" s="3">
        <v>0</v>
      </c>
      <c r="AC171" s="4">
        <v>0</v>
      </c>
      <c r="AD171" s="3">
        <f>SUM(Table39[[#This Row],[CNA Hours]], Table39[[#This Row],[NA in Training Hours]], Table39[[#This Row],[Med Aide/Tech Hours]])</f>
        <v>138.19722222222222</v>
      </c>
      <c r="AE171" s="3">
        <f>SUM(Table39[[#This Row],[CNA Hours Contract]], Table39[[#This Row],[NA in Training Hours Contract]], Table39[[#This Row],[Med Aide/Tech Hours Contract]])</f>
        <v>0</v>
      </c>
      <c r="AF171" s="4">
        <f>Table39[[#This Row],[CNA/NA/Med Aide Contract Hours]]/Table39[[#This Row],[Total CNA, NA in Training, Med Aide/Tech Hours]]</f>
        <v>0</v>
      </c>
      <c r="AG171" s="3">
        <v>138.19722222222222</v>
      </c>
      <c r="AH171" s="3">
        <v>0</v>
      </c>
      <c r="AI171" s="4">
        <f>Table39[[#This Row],[CNA Hours Contract]]/Table39[[#This Row],[CNA Hours]]</f>
        <v>0</v>
      </c>
      <c r="AJ171" s="3">
        <v>0</v>
      </c>
      <c r="AK171" s="3">
        <v>0</v>
      </c>
      <c r="AL171" s="4">
        <v>0</v>
      </c>
      <c r="AM171" s="3">
        <v>0</v>
      </c>
      <c r="AN171" s="3">
        <v>0</v>
      </c>
      <c r="AO171" s="4">
        <v>0</v>
      </c>
      <c r="AP171" s="1" t="s">
        <v>169</v>
      </c>
      <c r="AQ171" s="1">
        <v>4</v>
      </c>
    </row>
    <row r="172" spans="1:43" x14ac:dyDescent="0.2">
      <c r="A172" s="1" t="s">
        <v>221</v>
      </c>
      <c r="B172" s="1" t="s">
        <v>392</v>
      </c>
      <c r="C172" s="1" t="s">
        <v>452</v>
      </c>
      <c r="D172" s="1" t="s">
        <v>577</v>
      </c>
      <c r="E172" s="3">
        <v>44.1</v>
      </c>
      <c r="F172" s="3">
        <f t="shared" si="11"/>
        <v>213.62777777777779</v>
      </c>
      <c r="G172" s="3">
        <f>SUM(Table39[[#This Row],[RN Hours Contract (W/ Admin, DON)]], Table39[[#This Row],[LPN Contract Hours (w/ Admin)]], Table39[[#This Row],[CNA/NA/Med Aide Contract Hours]])</f>
        <v>0</v>
      </c>
      <c r="H172" s="4">
        <f>Table39[[#This Row],[Total Contract Hours]]/Table39[[#This Row],[Total Hours Nurse Staffing]]</f>
        <v>0</v>
      </c>
      <c r="I172" s="3">
        <f>SUM(Table39[[#This Row],[RN Hours]], Table39[[#This Row],[RN Admin Hours]], Table39[[#This Row],[RN DON Hours]])</f>
        <v>30.125</v>
      </c>
      <c r="J172" s="3">
        <f t="shared" si="9"/>
        <v>0</v>
      </c>
      <c r="K172" s="4">
        <f>Table39[[#This Row],[RN Hours Contract (W/ Admin, DON)]]/Table39[[#This Row],[RN Hours (w/ Admin, DON)]]</f>
        <v>0</v>
      </c>
      <c r="L172" s="3">
        <v>24.791666666666668</v>
      </c>
      <c r="M172" s="3">
        <v>0</v>
      </c>
      <c r="N172" s="4">
        <f>Table39[[#This Row],[RN Hours Contract]]/Table39[[#This Row],[RN Hours]]</f>
        <v>0</v>
      </c>
      <c r="O172" s="3">
        <v>0</v>
      </c>
      <c r="P172" s="3">
        <v>0</v>
      </c>
      <c r="Q172" s="4">
        <v>0</v>
      </c>
      <c r="R172" s="3">
        <v>5.333333333333333</v>
      </c>
      <c r="S172" s="3">
        <v>0</v>
      </c>
      <c r="T172" s="4">
        <f>Table39[[#This Row],[RN DON Hours Contract]]/Table39[[#This Row],[RN DON Hours]]</f>
        <v>0</v>
      </c>
      <c r="U172" s="3">
        <f>SUM(Table39[[#This Row],[LPN Hours]], Table39[[#This Row],[LPN Admin Hours]])</f>
        <v>39.136111111111113</v>
      </c>
      <c r="V172" s="3">
        <f>Table39[[#This Row],[LPN Hours Contract]]+Table39[[#This Row],[LPN Admin Hours Contract]]</f>
        <v>0</v>
      </c>
      <c r="W172" s="4">
        <f t="shared" si="10"/>
        <v>0</v>
      </c>
      <c r="X172" s="3">
        <v>39.136111111111113</v>
      </c>
      <c r="Y172" s="3">
        <v>0</v>
      </c>
      <c r="Z172" s="4">
        <f>Table39[[#This Row],[LPN Hours Contract]]/Table39[[#This Row],[LPN Hours]]</f>
        <v>0</v>
      </c>
      <c r="AA172" s="3">
        <v>0</v>
      </c>
      <c r="AB172" s="3">
        <v>0</v>
      </c>
      <c r="AC172" s="4">
        <v>0</v>
      </c>
      <c r="AD172" s="3">
        <f>SUM(Table39[[#This Row],[CNA Hours]], Table39[[#This Row],[NA in Training Hours]], Table39[[#This Row],[Med Aide/Tech Hours]])</f>
        <v>144.36666666666667</v>
      </c>
      <c r="AE172" s="3">
        <f>SUM(Table39[[#This Row],[CNA Hours Contract]], Table39[[#This Row],[NA in Training Hours Contract]], Table39[[#This Row],[Med Aide/Tech Hours Contract]])</f>
        <v>0</v>
      </c>
      <c r="AF172" s="4">
        <f>Table39[[#This Row],[CNA/NA/Med Aide Contract Hours]]/Table39[[#This Row],[Total CNA, NA in Training, Med Aide/Tech Hours]]</f>
        <v>0</v>
      </c>
      <c r="AG172" s="3">
        <v>134.02777777777777</v>
      </c>
      <c r="AH172" s="3">
        <v>0</v>
      </c>
      <c r="AI172" s="4">
        <f>Table39[[#This Row],[CNA Hours Contract]]/Table39[[#This Row],[CNA Hours]]</f>
        <v>0</v>
      </c>
      <c r="AJ172" s="3">
        <v>10.338888888888889</v>
      </c>
      <c r="AK172" s="3">
        <v>0</v>
      </c>
      <c r="AL172" s="4">
        <v>0</v>
      </c>
      <c r="AM172" s="3">
        <v>0</v>
      </c>
      <c r="AN172" s="3">
        <v>0</v>
      </c>
      <c r="AO172" s="4">
        <v>0</v>
      </c>
      <c r="AP172" s="1" t="s">
        <v>170</v>
      </c>
      <c r="AQ172" s="1">
        <v>4</v>
      </c>
    </row>
    <row r="173" spans="1:43" x14ac:dyDescent="0.2">
      <c r="A173" s="1" t="s">
        <v>221</v>
      </c>
      <c r="B173" s="1" t="s">
        <v>393</v>
      </c>
      <c r="C173" s="1" t="s">
        <v>472</v>
      </c>
      <c r="D173" s="1" t="s">
        <v>593</v>
      </c>
      <c r="E173" s="3">
        <v>74.111111111111114</v>
      </c>
      <c r="F173" s="3">
        <f t="shared" si="11"/>
        <v>321.3123333333333</v>
      </c>
      <c r="G173" s="3">
        <f>SUM(Table39[[#This Row],[RN Hours Contract (W/ Admin, DON)]], Table39[[#This Row],[LPN Contract Hours (w/ Admin)]], Table39[[#This Row],[CNA/NA/Med Aide Contract Hours]])</f>
        <v>0</v>
      </c>
      <c r="H173" s="4">
        <f>Table39[[#This Row],[Total Contract Hours]]/Table39[[#This Row],[Total Hours Nurse Staffing]]</f>
        <v>0</v>
      </c>
      <c r="I173" s="3">
        <f>SUM(Table39[[#This Row],[RN Hours]], Table39[[#This Row],[RN Admin Hours]], Table39[[#This Row],[RN DON Hours]])</f>
        <v>47.731444444444442</v>
      </c>
      <c r="J173" s="3">
        <f t="shared" si="9"/>
        <v>0</v>
      </c>
      <c r="K173" s="4">
        <f>Table39[[#This Row],[RN Hours Contract (W/ Admin, DON)]]/Table39[[#This Row],[RN Hours (w/ Admin, DON)]]</f>
        <v>0</v>
      </c>
      <c r="L173" s="3">
        <v>25.153666666666666</v>
      </c>
      <c r="M173" s="3">
        <v>0</v>
      </c>
      <c r="N173" s="4">
        <f>Table39[[#This Row],[RN Hours Contract]]/Table39[[#This Row],[RN Hours]]</f>
        <v>0</v>
      </c>
      <c r="O173" s="3">
        <v>16.888888888888889</v>
      </c>
      <c r="P173" s="3">
        <v>0</v>
      </c>
      <c r="Q173" s="4">
        <f>Table39[[#This Row],[RN Admin Hours Contract]]/Table39[[#This Row],[RN Admin Hours]]</f>
        <v>0</v>
      </c>
      <c r="R173" s="3">
        <v>5.6888888888888891</v>
      </c>
      <c r="S173" s="3">
        <v>0</v>
      </c>
      <c r="T173" s="4">
        <f>Table39[[#This Row],[RN DON Hours Contract]]/Table39[[#This Row],[RN DON Hours]]</f>
        <v>0</v>
      </c>
      <c r="U173" s="3">
        <f>SUM(Table39[[#This Row],[LPN Hours]], Table39[[#This Row],[LPN Admin Hours]])</f>
        <v>88.449444444444438</v>
      </c>
      <c r="V173" s="3">
        <f>Table39[[#This Row],[LPN Hours Contract]]+Table39[[#This Row],[LPN Admin Hours Contract]]</f>
        <v>0</v>
      </c>
      <c r="W173" s="4">
        <f t="shared" si="10"/>
        <v>0</v>
      </c>
      <c r="X173" s="3">
        <v>82.529111111111106</v>
      </c>
      <c r="Y173" s="3">
        <v>0</v>
      </c>
      <c r="Z173" s="4">
        <f>Table39[[#This Row],[LPN Hours Contract]]/Table39[[#This Row],[LPN Hours]]</f>
        <v>0</v>
      </c>
      <c r="AA173" s="3">
        <v>5.9203333333333337</v>
      </c>
      <c r="AB173" s="3">
        <v>0</v>
      </c>
      <c r="AC173" s="4">
        <v>0</v>
      </c>
      <c r="AD173" s="3">
        <f>SUM(Table39[[#This Row],[CNA Hours]], Table39[[#This Row],[NA in Training Hours]], Table39[[#This Row],[Med Aide/Tech Hours]])</f>
        <v>185.13144444444441</v>
      </c>
      <c r="AE173" s="3">
        <f>SUM(Table39[[#This Row],[CNA Hours Contract]], Table39[[#This Row],[NA in Training Hours Contract]], Table39[[#This Row],[Med Aide/Tech Hours Contract]])</f>
        <v>0</v>
      </c>
      <c r="AF173" s="4">
        <f>Table39[[#This Row],[CNA/NA/Med Aide Contract Hours]]/Table39[[#This Row],[Total CNA, NA in Training, Med Aide/Tech Hours]]</f>
        <v>0</v>
      </c>
      <c r="AG173" s="3">
        <v>177.18288888888887</v>
      </c>
      <c r="AH173" s="3">
        <v>0</v>
      </c>
      <c r="AI173" s="4">
        <f>Table39[[#This Row],[CNA Hours Contract]]/Table39[[#This Row],[CNA Hours]]</f>
        <v>0</v>
      </c>
      <c r="AJ173" s="3">
        <v>7.948555555555556</v>
      </c>
      <c r="AK173" s="3">
        <v>0</v>
      </c>
      <c r="AL173" s="4">
        <v>0</v>
      </c>
      <c r="AM173" s="3">
        <v>0</v>
      </c>
      <c r="AN173" s="3">
        <v>0</v>
      </c>
      <c r="AO173" s="4">
        <v>0</v>
      </c>
      <c r="AP173" s="1" t="s">
        <v>171</v>
      </c>
      <c r="AQ173" s="1">
        <v>4</v>
      </c>
    </row>
    <row r="174" spans="1:43" x14ac:dyDescent="0.2">
      <c r="A174" s="1" t="s">
        <v>221</v>
      </c>
      <c r="B174" s="1" t="s">
        <v>394</v>
      </c>
      <c r="C174" s="1" t="s">
        <v>533</v>
      </c>
      <c r="D174" s="1" t="s">
        <v>572</v>
      </c>
      <c r="E174" s="3">
        <v>32.077777777777776</v>
      </c>
      <c r="F174" s="3">
        <f t="shared" si="11"/>
        <v>90.397444444444446</v>
      </c>
      <c r="G174" s="3">
        <f>SUM(Table39[[#This Row],[RN Hours Contract (W/ Admin, DON)]], Table39[[#This Row],[LPN Contract Hours (w/ Admin)]], Table39[[#This Row],[CNA/NA/Med Aide Contract Hours]])</f>
        <v>0.26666666666666666</v>
      </c>
      <c r="H174" s="4">
        <f>Table39[[#This Row],[Total Contract Hours]]/Table39[[#This Row],[Total Hours Nurse Staffing]]</f>
        <v>2.949935900351165E-3</v>
      </c>
      <c r="I174" s="3">
        <f>SUM(Table39[[#This Row],[RN Hours]], Table39[[#This Row],[RN Admin Hours]], Table39[[#This Row],[RN DON Hours]])</f>
        <v>17.99677777777778</v>
      </c>
      <c r="J174" s="3">
        <f t="shared" si="9"/>
        <v>0.26666666666666666</v>
      </c>
      <c r="K174" s="4">
        <f>Table39[[#This Row],[RN Hours Contract (W/ Admin, DON)]]/Table39[[#This Row],[RN Hours (w/ Admin, DON)]]</f>
        <v>1.4817467324397576E-2</v>
      </c>
      <c r="L174" s="3">
        <v>12.107888888888889</v>
      </c>
      <c r="M174" s="3">
        <v>0</v>
      </c>
      <c r="N174" s="4">
        <f>Table39[[#This Row],[RN Hours Contract]]/Table39[[#This Row],[RN Hours]]</f>
        <v>0</v>
      </c>
      <c r="O174" s="3">
        <v>0.28888888888888886</v>
      </c>
      <c r="P174" s="3">
        <v>0.26666666666666666</v>
      </c>
      <c r="Q174" s="4">
        <f>Table39[[#This Row],[RN Admin Hours Contract]]/Table39[[#This Row],[RN Admin Hours]]</f>
        <v>0.92307692307692313</v>
      </c>
      <c r="R174" s="3">
        <v>5.6</v>
      </c>
      <c r="S174" s="3">
        <v>0</v>
      </c>
      <c r="T174" s="4">
        <f>Table39[[#This Row],[RN DON Hours Contract]]/Table39[[#This Row],[RN DON Hours]]</f>
        <v>0</v>
      </c>
      <c r="U174" s="3">
        <f>SUM(Table39[[#This Row],[LPN Hours]], Table39[[#This Row],[LPN Admin Hours]])</f>
        <v>17.89488888888889</v>
      </c>
      <c r="V174" s="3">
        <f>Table39[[#This Row],[LPN Hours Contract]]+Table39[[#This Row],[LPN Admin Hours Contract]]</f>
        <v>0</v>
      </c>
      <c r="W174" s="4">
        <f t="shared" si="10"/>
        <v>0</v>
      </c>
      <c r="X174" s="3">
        <v>17.89488888888889</v>
      </c>
      <c r="Y174" s="3">
        <v>0</v>
      </c>
      <c r="Z174" s="4">
        <f>Table39[[#This Row],[LPN Hours Contract]]/Table39[[#This Row],[LPN Hours]]</f>
        <v>0</v>
      </c>
      <c r="AA174" s="3">
        <v>0</v>
      </c>
      <c r="AB174" s="3">
        <v>0</v>
      </c>
      <c r="AC174" s="4">
        <v>0</v>
      </c>
      <c r="AD174" s="3">
        <f>SUM(Table39[[#This Row],[CNA Hours]], Table39[[#This Row],[NA in Training Hours]], Table39[[#This Row],[Med Aide/Tech Hours]])</f>
        <v>54.50577777777778</v>
      </c>
      <c r="AE174" s="3">
        <f>SUM(Table39[[#This Row],[CNA Hours Contract]], Table39[[#This Row],[NA in Training Hours Contract]], Table39[[#This Row],[Med Aide/Tech Hours Contract]])</f>
        <v>0</v>
      </c>
      <c r="AF174" s="4">
        <f>Table39[[#This Row],[CNA/NA/Med Aide Contract Hours]]/Table39[[#This Row],[Total CNA, NA in Training, Med Aide/Tech Hours]]</f>
        <v>0</v>
      </c>
      <c r="AG174" s="3">
        <v>54.50577777777778</v>
      </c>
      <c r="AH174" s="3">
        <v>0</v>
      </c>
      <c r="AI174" s="4">
        <f>Table39[[#This Row],[CNA Hours Contract]]/Table39[[#This Row],[CNA Hours]]</f>
        <v>0</v>
      </c>
      <c r="AJ174" s="3">
        <v>0</v>
      </c>
      <c r="AK174" s="3">
        <v>0</v>
      </c>
      <c r="AL174" s="4">
        <v>0</v>
      </c>
      <c r="AM174" s="3">
        <v>0</v>
      </c>
      <c r="AN174" s="3">
        <v>0</v>
      </c>
      <c r="AO174" s="4">
        <v>0</v>
      </c>
      <c r="AP174" s="1" t="s">
        <v>172</v>
      </c>
      <c r="AQ174" s="1">
        <v>4</v>
      </c>
    </row>
    <row r="175" spans="1:43" x14ac:dyDescent="0.2">
      <c r="A175" s="1" t="s">
        <v>221</v>
      </c>
      <c r="B175" s="1" t="s">
        <v>395</v>
      </c>
      <c r="C175" s="1" t="s">
        <v>553</v>
      </c>
      <c r="D175" s="1" t="s">
        <v>593</v>
      </c>
      <c r="E175" s="3">
        <v>62.62222222222222</v>
      </c>
      <c r="F175" s="3">
        <f t="shared" si="11"/>
        <v>231.24122222222223</v>
      </c>
      <c r="G175" s="3">
        <f>SUM(Table39[[#This Row],[RN Hours Contract (W/ Admin, DON)]], Table39[[#This Row],[LPN Contract Hours (w/ Admin)]], Table39[[#This Row],[CNA/NA/Med Aide Contract Hours]])</f>
        <v>0</v>
      </c>
      <c r="H175" s="4">
        <f>Table39[[#This Row],[Total Contract Hours]]/Table39[[#This Row],[Total Hours Nurse Staffing]]</f>
        <v>0</v>
      </c>
      <c r="I175" s="3">
        <f>SUM(Table39[[#This Row],[RN Hours]], Table39[[#This Row],[RN Admin Hours]], Table39[[#This Row],[RN DON Hours]])</f>
        <v>12.005000000000001</v>
      </c>
      <c r="J175" s="3">
        <f t="shared" si="9"/>
        <v>0</v>
      </c>
      <c r="K175" s="4">
        <f>Table39[[#This Row],[RN Hours Contract (W/ Admin, DON)]]/Table39[[#This Row],[RN Hours (w/ Admin, DON)]]</f>
        <v>0</v>
      </c>
      <c r="L175" s="3">
        <v>8.5938888888888894</v>
      </c>
      <c r="M175" s="3">
        <v>0</v>
      </c>
      <c r="N175" s="4">
        <f>Table39[[#This Row],[RN Hours Contract]]/Table39[[#This Row],[RN Hours]]</f>
        <v>0</v>
      </c>
      <c r="O175" s="3">
        <v>0.70277777777777772</v>
      </c>
      <c r="P175" s="3">
        <v>0</v>
      </c>
      <c r="Q175" s="4">
        <f>Table39[[#This Row],[RN Admin Hours Contract]]/Table39[[#This Row],[RN Admin Hours]]</f>
        <v>0</v>
      </c>
      <c r="R175" s="3">
        <v>2.7083333333333335</v>
      </c>
      <c r="S175" s="3">
        <v>0</v>
      </c>
      <c r="T175" s="4">
        <f>Table39[[#This Row],[RN DON Hours Contract]]/Table39[[#This Row],[RN DON Hours]]</f>
        <v>0</v>
      </c>
      <c r="U175" s="3">
        <f>SUM(Table39[[#This Row],[LPN Hours]], Table39[[#This Row],[LPN Admin Hours]])</f>
        <v>67.269777777777776</v>
      </c>
      <c r="V175" s="3">
        <f>Table39[[#This Row],[LPN Hours Contract]]+Table39[[#This Row],[LPN Admin Hours Contract]]</f>
        <v>0</v>
      </c>
      <c r="W175" s="4">
        <f t="shared" si="10"/>
        <v>0</v>
      </c>
      <c r="X175" s="3">
        <v>62.236444444444444</v>
      </c>
      <c r="Y175" s="3">
        <v>0</v>
      </c>
      <c r="Z175" s="4">
        <f>Table39[[#This Row],[LPN Hours Contract]]/Table39[[#This Row],[LPN Hours]]</f>
        <v>0</v>
      </c>
      <c r="AA175" s="3">
        <v>5.0333333333333332</v>
      </c>
      <c r="AB175" s="3">
        <v>0</v>
      </c>
      <c r="AC175" s="4">
        <v>0</v>
      </c>
      <c r="AD175" s="3">
        <f>SUM(Table39[[#This Row],[CNA Hours]], Table39[[#This Row],[NA in Training Hours]], Table39[[#This Row],[Med Aide/Tech Hours]])</f>
        <v>151.96644444444445</v>
      </c>
      <c r="AE175" s="3">
        <f>SUM(Table39[[#This Row],[CNA Hours Contract]], Table39[[#This Row],[NA in Training Hours Contract]], Table39[[#This Row],[Med Aide/Tech Hours Contract]])</f>
        <v>0</v>
      </c>
      <c r="AF175" s="4">
        <f>Table39[[#This Row],[CNA/NA/Med Aide Contract Hours]]/Table39[[#This Row],[Total CNA, NA in Training, Med Aide/Tech Hours]]</f>
        <v>0</v>
      </c>
      <c r="AG175" s="3">
        <v>151.96644444444445</v>
      </c>
      <c r="AH175" s="3">
        <v>0</v>
      </c>
      <c r="AI175" s="4">
        <f>Table39[[#This Row],[CNA Hours Contract]]/Table39[[#This Row],[CNA Hours]]</f>
        <v>0</v>
      </c>
      <c r="AJ175" s="3">
        <v>0</v>
      </c>
      <c r="AK175" s="3">
        <v>0</v>
      </c>
      <c r="AL175" s="4">
        <v>0</v>
      </c>
      <c r="AM175" s="3">
        <v>0</v>
      </c>
      <c r="AN175" s="3">
        <v>0</v>
      </c>
      <c r="AO175" s="4">
        <v>0</v>
      </c>
      <c r="AP175" s="1" t="s">
        <v>173</v>
      </c>
      <c r="AQ175" s="1">
        <v>4</v>
      </c>
    </row>
    <row r="176" spans="1:43" x14ac:dyDescent="0.2">
      <c r="A176" s="1" t="s">
        <v>221</v>
      </c>
      <c r="B176" s="1" t="s">
        <v>396</v>
      </c>
      <c r="C176" s="1" t="s">
        <v>554</v>
      </c>
      <c r="D176" s="1" t="s">
        <v>621</v>
      </c>
      <c r="E176" s="3">
        <v>33.144444444444446</v>
      </c>
      <c r="F176" s="3">
        <f t="shared" si="11"/>
        <v>66.125</v>
      </c>
      <c r="G176" s="3">
        <f>SUM(Table39[[#This Row],[RN Hours Contract (W/ Admin, DON)]], Table39[[#This Row],[LPN Contract Hours (w/ Admin)]], Table39[[#This Row],[CNA/NA/Med Aide Contract Hours]])</f>
        <v>11.336111111111112</v>
      </c>
      <c r="H176" s="4">
        <f>Table39[[#This Row],[Total Contract Hours]]/Table39[[#This Row],[Total Hours Nurse Staffing]]</f>
        <v>0.17143457256878808</v>
      </c>
      <c r="I176" s="3">
        <f>SUM(Table39[[#This Row],[RN Hours]], Table39[[#This Row],[RN Admin Hours]], Table39[[#This Row],[RN DON Hours]])</f>
        <v>5.9944444444444445</v>
      </c>
      <c r="J176" s="3">
        <f t="shared" si="9"/>
        <v>1.3666666666666667</v>
      </c>
      <c r="K176" s="4">
        <f>Table39[[#This Row],[RN Hours Contract (W/ Admin, DON)]]/Table39[[#This Row],[RN Hours (w/ Admin, DON)]]</f>
        <v>0.22798887859128825</v>
      </c>
      <c r="L176" s="3">
        <v>5.9944444444444445</v>
      </c>
      <c r="M176" s="3">
        <v>1.3666666666666667</v>
      </c>
      <c r="N176" s="4">
        <f>Table39[[#This Row],[RN Hours Contract]]/Table39[[#This Row],[RN Hours]]</f>
        <v>0.22798887859128825</v>
      </c>
      <c r="O176" s="3">
        <v>0</v>
      </c>
      <c r="P176" s="3">
        <v>0</v>
      </c>
      <c r="Q176" s="4">
        <v>0</v>
      </c>
      <c r="R176" s="3">
        <v>0</v>
      </c>
      <c r="S176" s="3">
        <v>0</v>
      </c>
      <c r="T176" s="4">
        <v>0</v>
      </c>
      <c r="U176" s="3">
        <f>SUM(Table39[[#This Row],[LPN Hours]], Table39[[#This Row],[LPN Admin Hours]])</f>
        <v>10.480555555555556</v>
      </c>
      <c r="V176" s="3">
        <f>Table39[[#This Row],[LPN Hours Contract]]+Table39[[#This Row],[LPN Admin Hours Contract]]</f>
        <v>0</v>
      </c>
      <c r="W176" s="4">
        <f t="shared" si="10"/>
        <v>0</v>
      </c>
      <c r="X176" s="3">
        <v>0.42222222222222222</v>
      </c>
      <c r="Y176" s="3">
        <v>0</v>
      </c>
      <c r="Z176" s="4">
        <f>Table39[[#This Row],[LPN Hours Contract]]/Table39[[#This Row],[LPN Hours]]</f>
        <v>0</v>
      </c>
      <c r="AA176" s="3">
        <v>10.058333333333334</v>
      </c>
      <c r="AB176" s="3">
        <v>0</v>
      </c>
      <c r="AC176" s="4">
        <v>0</v>
      </c>
      <c r="AD176" s="3">
        <f>SUM(Table39[[#This Row],[CNA Hours]], Table39[[#This Row],[NA in Training Hours]], Table39[[#This Row],[Med Aide/Tech Hours]])</f>
        <v>49.65</v>
      </c>
      <c r="AE176" s="3">
        <f>SUM(Table39[[#This Row],[CNA Hours Contract]], Table39[[#This Row],[NA in Training Hours Contract]], Table39[[#This Row],[Med Aide/Tech Hours Contract]])</f>
        <v>9.969444444444445</v>
      </c>
      <c r="AF176" s="4">
        <f>Table39[[#This Row],[CNA/NA/Med Aide Contract Hours]]/Table39[[#This Row],[Total CNA, NA in Training, Med Aide/Tech Hours]]</f>
        <v>0.20079445003916305</v>
      </c>
      <c r="AG176" s="3">
        <v>49.65</v>
      </c>
      <c r="AH176" s="3">
        <v>9.969444444444445</v>
      </c>
      <c r="AI176" s="4">
        <f>Table39[[#This Row],[CNA Hours Contract]]/Table39[[#This Row],[CNA Hours]]</f>
        <v>0.20079445003916305</v>
      </c>
      <c r="AJ176" s="3">
        <v>0</v>
      </c>
      <c r="AK176" s="3">
        <v>0</v>
      </c>
      <c r="AL176" s="4">
        <v>0</v>
      </c>
      <c r="AM176" s="3">
        <v>0</v>
      </c>
      <c r="AN176" s="3">
        <v>0</v>
      </c>
      <c r="AO176" s="4">
        <v>0</v>
      </c>
      <c r="AP176" s="1" t="s">
        <v>174</v>
      </c>
      <c r="AQ176" s="1">
        <v>4</v>
      </c>
    </row>
    <row r="177" spans="1:43" x14ac:dyDescent="0.2">
      <c r="A177" s="1" t="s">
        <v>221</v>
      </c>
      <c r="B177" s="1" t="s">
        <v>397</v>
      </c>
      <c r="C177" s="1" t="s">
        <v>555</v>
      </c>
      <c r="D177" s="1" t="s">
        <v>598</v>
      </c>
      <c r="E177" s="3">
        <v>46.222222222222221</v>
      </c>
      <c r="F177" s="3">
        <f t="shared" si="11"/>
        <v>169.95500000000001</v>
      </c>
      <c r="G177" s="3">
        <f>SUM(Table39[[#This Row],[RN Hours Contract (W/ Admin, DON)]], Table39[[#This Row],[LPN Contract Hours (w/ Admin)]], Table39[[#This Row],[CNA/NA/Med Aide Contract Hours]])</f>
        <v>3.2006666666666668</v>
      </c>
      <c r="H177" s="4">
        <f>Table39[[#This Row],[Total Contract Hours]]/Table39[[#This Row],[Total Hours Nurse Staffing]]</f>
        <v>1.8832436036990183E-2</v>
      </c>
      <c r="I177" s="3">
        <f>SUM(Table39[[#This Row],[RN Hours]], Table39[[#This Row],[RN Admin Hours]], Table39[[#This Row],[RN DON Hours]])</f>
        <v>38.131999999999998</v>
      </c>
      <c r="J177" s="3">
        <f t="shared" si="9"/>
        <v>0</v>
      </c>
      <c r="K177" s="4">
        <f>Table39[[#This Row],[RN Hours Contract (W/ Admin, DON)]]/Table39[[#This Row],[RN Hours (w/ Admin, DON)]]</f>
        <v>0</v>
      </c>
      <c r="L177" s="3">
        <v>26.474777777777778</v>
      </c>
      <c r="M177" s="3">
        <v>0</v>
      </c>
      <c r="N177" s="4">
        <f>Table39[[#This Row],[RN Hours Contract]]/Table39[[#This Row],[RN Hours]]</f>
        <v>0</v>
      </c>
      <c r="O177" s="3">
        <v>5.5707777777777778</v>
      </c>
      <c r="P177" s="3">
        <v>0</v>
      </c>
      <c r="Q177" s="4">
        <f>Table39[[#This Row],[RN Admin Hours Contract]]/Table39[[#This Row],[RN Admin Hours]]</f>
        <v>0</v>
      </c>
      <c r="R177" s="3">
        <v>6.0864444444444441</v>
      </c>
      <c r="S177" s="3">
        <v>0</v>
      </c>
      <c r="T177" s="4">
        <f>Table39[[#This Row],[RN DON Hours Contract]]/Table39[[#This Row],[RN DON Hours]]</f>
        <v>0</v>
      </c>
      <c r="U177" s="3">
        <f>SUM(Table39[[#This Row],[LPN Hours]], Table39[[#This Row],[LPN Admin Hours]])</f>
        <v>38.26144444444445</v>
      </c>
      <c r="V177" s="3">
        <f>Table39[[#This Row],[LPN Hours Contract]]+Table39[[#This Row],[LPN Admin Hours Contract]]</f>
        <v>3.2006666666666668</v>
      </c>
      <c r="W177" s="4">
        <f t="shared" si="10"/>
        <v>8.3652530978385542E-2</v>
      </c>
      <c r="X177" s="3">
        <v>38.26144444444445</v>
      </c>
      <c r="Y177" s="3">
        <v>3.2006666666666668</v>
      </c>
      <c r="Z177" s="4">
        <f>Table39[[#This Row],[LPN Hours Contract]]/Table39[[#This Row],[LPN Hours]]</f>
        <v>8.3652530978385542E-2</v>
      </c>
      <c r="AA177" s="3">
        <v>0</v>
      </c>
      <c r="AB177" s="3">
        <v>0</v>
      </c>
      <c r="AC177" s="4">
        <v>0</v>
      </c>
      <c r="AD177" s="3">
        <f>SUM(Table39[[#This Row],[CNA Hours]], Table39[[#This Row],[NA in Training Hours]], Table39[[#This Row],[Med Aide/Tech Hours]])</f>
        <v>93.561555555555572</v>
      </c>
      <c r="AE177" s="3">
        <f>SUM(Table39[[#This Row],[CNA Hours Contract]], Table39[[#This Row],[NA in Training Hours Contract]], Table39[[#This Row],[Med Aide/Tech Hours Contract]])</f>
        <v>0</v>
      </c>
      <c r="AF177" s="4">
        <f>Table39[[#This Row],[CNA/NA/Med Aide Contract Hours]]/Table39[[#This Row],[Total CNA, NA in Training, Med Aide/Tech Hours]]</f>
        <v>0</v>
      </c>
      <c r="AG177" s="3">
        <v>93.561555555555572</v>
      </c>
      <c r="AH177" s="3">
        <v>0</v>
      </c>
      <c r="AI177" s="4">
        <f>Table39[[#This Row],[CNA Hours Contract]]/Table39[[#This Row],[CNA Hours]]</f>
        <v>0</v>
      </c>
      <c r="AJ177" s="3">
        <v>0</v>
      </c>
      <c r="AK177" s="3">
        <v>0</v>
      </c>
      <c r="AL177" s="4">
        <v>0</v>
      </c>
      <c r="AM177" s="3">
        <v>0</v>
      </c>
      <c r="AN177" s="3">
        <v>0</v>
      </c>
      <c r="AO177" s="4">
        <v>0</v>
      </c>
      <c r="AP177" s="1" t="s">
        <v>175</v>
      </c>
      <c r="AQ177" s="1">
        <v>4</v>
      </c>
    </row>
    <row r="178" spans="1:43" x14ac:dyDescent="0.2">
      <c r="A178" s="1" t="s">
        <v>221</v>
      </c>
      <c r="B178" s="1" t="s">
        <v>398</v>
      </c>
      <c r="C178" s="1" t="s">
        <v>520</v>
      </c>
      <c r="D178" s="1" t="s">
        <v>622</v>
      </c>
      <c r="E178" s="3">
        <v>6.2</v>
      </c>
      <c r="F178" s="3">
        <f t="shared" si="11"/>
        <v>48.910333333333334</v>
      </c>
      <c r="G178" s="3">
        <f>SUM(Table39[[#This Row],[RN Hours Contract (W/ Admin, DON)]], Table39[[#This Row],[LPN Contract Hours (w/ Admin)]], Table39[[#This Row],[CNA/NA/Med Aide Contract Hours]])</f>
        <v>0</v>
      </c>
      <c r="H178" s="4">
        <f>Table39[[#This Row],[Total Contract Hours]]/Table39[[#This Row],[Total Hours Nurse Staffing]]</f>
        <v>0</v>
      </c>
      <c r="I178" s="3">
        <f>SUM(Table39[[#This Row],[RN Hours]], Table39[[#This Row],[RN Admin Hours]], Table39[[#This Row],[RN DON Hours]])</f>
        <v>27.913888888888891</v>
      </c>
      <c r="J178" s="3">
        <f t="shared" si="9"/>
        <v>0</v>
      </c>
      <c r="K178" s="4">
        <f>Table39[[#This Row],[RN Hours Contract (W/ Admin, DON)]]/Table39[[#This Row],[RN Hours (w/ Admin, DON)]]</f>
        <v>0</v>
      </c>
      <c r="L178" s="3">
        <v>25.425000000000001</v>
      </c>
      <c r="M178" s="3">
        <v>0</v>
      </c>
      <c r="N178" s="4">
        <f>Table39[[#This Row],[RN Hours Contract]]/Table39[[#This Row],[RN Hours]]</f>
        <v>0</v>
      </c>
      <c r="O178" s="3">
        <v>2.4888888888888889</v>
      </c>
      <c r="P178" s="3">
        <v>0</v>
      </c>
      <c r="Q178" s="4">
        <f>Table39[[#This Row],[RN Admin Hours Contract]]/Table39[[#This Row],[RN Admin Hours]]</f>
        <v>0</v>
      </c>
      <c r="R178" s="3">
        <v>0</v>
      </c>
      <c r="S178" s="3">
        <v>0</v>
      </c>
      <c r="T178" s="4">
        <v>0</v>
      </c>
      <c r="U178" s="3">
        <f>SUM(Table39[[#This Row],[LPN Hours]], Table39[[#This Row],[LPN Admin Hours]])</f>
        <v>5.6732222222222228</v>
      </c>
      <c r="V178" s="3">
        <f>Table39[[#This Row],[LPN Hours Contract]]+Table39[[#This Row],[LPN Admin Hours Contract]]</f>
        <v>0</v>
      </c>
      <c r="W178" s="4">
        <f t="shared" si="10"/>
        <v>0</v>
      </c>
      <c r="X178" s="3">
        <v>0</v>
      </c>
      <c r="Y178" s="3">
        <v>0</v>
      </c>
      <c r="Z178" s="4">
        <v>0</v>
      </c>
      <c r="AA178" s="3">
        <v>5.6732222222222228</v>
      </c>
      <c r="AB178" s="3">
        <v>0</v>
      </c>
      <c r="AC178" s="4">
        <v>0</v>
      </c>
      <c r="AD178" s="3">
        <f>SUM(Table39[[#This Row],[CNA Hours]], Table39[[#This Row],[NA in Training Hours]], Table39[[#This Row],[Med Aide/Tech Hours]])</f>
        <v>15.323222222222221</v>
      </c>
      <c r="AE178" s="3">
        <f>SUM(Table39[[#This Row],[CNA Hours Contract]], Table39[[#This Row],[NA in Training Hours Contract]], Table39[[#This Row],[Med Aide/Tech Hours Contract]])</f>
        <v>0</v>
      </c>
      <c r="AF178" s="4">
        <f>Table39[[#This Row],[CNA/NA/Med Aide Contract Hours]]/Table39[[#This Row],[Total CNA, NA in Training, Med Aide/Tech Hours]]</f>
        <v>0</v>
      </c>
      <c r="AG178" s="3">
        <v>15.323222222222221</v>
      </c>
      <c r="AH178" s="3">
        <v>0</v>
      </c>
      <c r="AI178" s="4">
        <f>Table39[[#This Row],[CNA Hours Contract]]/Table39[[#This Row],[CNA Hours]]</f>
        <v>0</v>
      </c>
      <c r="AJ178" s="3">
        <v>0</v>
      </c>
      <c r="AK178" s="3">
        <v>0</v>
      </c>
      <c r="AL178" s="4">
        <v>0</v>
      </c>
      <c r="AM178" s="3">
        <v>0</v>
      </c>
      <c r="AN178" s="3">
        <v>0</v>
      </c>
      <c r="AO178" s="4">
        <v>0</v>
      </c>
      <c r="AP178" s="1" t="s">
        <v>176</v>
      </c>
      <c r="AQ178" s="1">
        <v>4</v>
      </c>
    </row>
    <row r="179" spans="1:43" x14ac:dyDescent="0.2">
      <c r="A179" s="1" t="s">
        <v>221</v>
      </c>
      <c r="B179" s="1" t="s">
        <v>399</v>
      </c>
      <c r="C179" s="1" t="s">
        <v>494</v>
      </c>
      <c r="D179" s="1" t="s">
        <v>606</v>
      </c>
      <c r="E179" s="3">
        <v>123.2</v>
      </c>
      <c r="F179" s="3">
        <f t="shared" si="11"/>
        <v>531.23477777777782</v>
      </c>
      <c r="G179" s="3">
        <f>SUM(Table39[[#This Row],[RN Hours Contract (W/ Admin, DON)]], Table39[[#This Row],[LPN Contract Hours (w/ Admin)]], Table39[[#This Row],[CNA/NA/Med Aide Contract Hours]])</f>
        <v>0</v>
      </c>
      <c r="H179" s="4">
        <f>Table39[[#This Row],[Total Contract Hours]]/Table39[[#This Row],[Total Hours Nurse Staffing]]</f>
        <v>0</v>
      </c>
      <c r="I179" s="3">
        <f>SUM(Table39[[#This Row],[RN Hours]], Table39[[#This Row],[RN Admin Hours]], Table39[[#This Row],[RN DON Hours]])</f>
        <v>61.186000000000007</v>
      </c>
      <c r="J179" s="3">
        <f t="shared" si="9"/>
        <v>0</v>
      </c>
      <c r="K179" s="4">
        <f>Table39[[#This Row],[RN Hours Contract (W/ Admin, DON)]]/Table39[[#This Row],[RN Hours (w/ Admin, DON)]]</f>
        <v>0</v>
      </c>
      <c r="L179" s="3">
        <v>40.814222222222227</v>
      </c>
      <c r="M179" s="3">
        <v>0</v>
      </c>
      <c r="N179" s="4">
        <f>Table39[[#This Row],[RN Hours Contract]]/Table39[[#This Row],[RN Hours]]</f>
        <v>0</v>
      </c>
      <c r="O179" s="3">
        <v>15.321777777777779</v>
      </c>
      <c r="P179" s="3">
        <v>0</v>
      </c>
      <c r="Q179" s="4">
        <f>Table39[[#This Row],[RN Admin Hours Contract]]/Table39[[#This Row],[RN Admin Hours]]</f>
        <v>0</v>
      </c>
      <c r="R179" s="3">
        <v>5.05</v>
      </c>
      <c r="S179" s="3">
        <v>0</v>
      </c>
      <c r="T179" s="4">
        <f>Table39[[#This Row],[RN DON Hours Contract]]/Table39[[#This Row],[RN DON Hours]]</f>
        <v>0</v>
      </c>
      <c r="U179" s="3">
        <f>SUM(Table39[[#This Row],[LPN Hours]], Table39[[#This Row],[LPN Admin Hours]])</f>
        <v>170.44822222222223</v>
      </c>
      <c r="V179" s="3">
        <f>Table39[[#This Row],[LPN Hours Contract]]+Table39[[#This Row],[LPN Admin Hours Contract]]</f>
        <v>0</v>
      </c>
      <c r="W179" s="4">
        <f t="shared" si="10"/>
        <v>0</v>
      </c>
      <c r="X179" s="3">
        <v>133.63844444444445</v>
      </c>
      <c r="Y179" s="3">
        <v>0</v>
      </c>
      <c r="Z179" s="4">
        <f>Table39[[#This Row],[LPN Hours Contract]]/Table39[[#This Row],[LPN Hours]]</f>
        <v>0</v>
      </c>
      <c r="AA179" s="3">
        <v>36.809777777777796</v>
      </c>
      <c r="AB179" s="3">
        <v>0</v>
      </c>
      <c r="AC179" s="4">
        <v>0</v>
      </c>
      <c r="AD179" s="3">
        <f>SUM(Table39[[#This Row],[CNA Hours]], Table39[[#This Row],[NA in Training Hours]], Table39[[#This Row],[Med Aide/Tech Hours]])</f>
        <v>299.60055555555556</v>
      </c>
      <c r="AE179" s="3">
        <f>SUM(Table39[[#This Row],[CNA Hours Contract]], Table39[[#This Row],[NA in Training Hours Contract]], Table39[[#This Row],[Med Aide/Tech Hours Contract]])</f>
        <v>0</v>
      </c>
      <c r="AF179" s="4">
        <f>Table39[[#This Row],[CNA/NA/Med Aide Contract Hours]]/Table39[[#This Row],[Total CNA, NA in Training, Med Aide/Tech Hours]]</f>
        <v>0</v>
      </c>
      <c r="AG179" s="3">
        <v>250.33422222222225</v>
      </c>
      <c r="AH179" s="3">
        <v>0</v>
      </c>
      <c r="AI179" s="4">
        <f>Table39[[#This Row],[CNA Hours Contract]]/Table39[[#This Row],[CNA Hours]]</f>
        <v>0</v>
      </c>
      <c r="AJ179" s="3">
        <v>49.266333333333328</v>
      </c>
      <c r="AK179" s="3">
        <v>0</v>
      </c>
      <c r="AL179" s="4">
        <v>0</v>
      </c>
      <c r="AM179" s="3">
        <v>0</v>
      </c>
      <c r="AN179" s="3">
        <v>0</v>
      </c>
      <c r="AO179" s="4">
        <v>0</v>
      </c>
      <c r="AP179" s="1" t="s">
        <v>177</v>
      </c>
      <c r="AQ179" s="1">
        <v>4</v>
      </c>
    </row>
    <row r="180" spans="1:43" x14ac:dyDescent="0.2">
      <c r="A180" s="1" t="s">
        <v>221</v>
      </c>
      <c r="B180" s="1" t="s">
        <v>400</v>
      </c>
      <c r="C180" s="1" t="s">
        <v>470</v>
      </c>
      <c r="D180" s="1" t="s">
        <v>591</v>
      </c>
      <c r="E180" s="3">
        <v>53.288888888888891</v>
      </c>
      <c r="F180" s="3">
        <f t="shared" si="11"/>
        <v>223.76088888888887</v>
      </c>
      <c r="G180" s="3">
        <f>SUM(Table39[[#This Row],[RN Hours Contract (W/ Admin, DON)]], Table39[[#This Row],[LPN Contract Hours (w/ Admin)]], Table39[[#This Row],[CNA/NA/Med Aide Contract Hours]])</f>
        <v>0</v>
      </c>
      <c r="H180" s="4">
        <f>Table39[[#This Row],[Total Contract Hours]]/Table39[[#This Row],[Total Hours Nurse Staffing]]</f>
        <v>0</v>
      </c>
      <c r="I180" s="3">
        <f>SUM(Table39[[#This Row],[RN Hours]], Table39[[#This Row],[RN Admin Hours]], Table39[[#This Row],[RN DON Hours]])</f>
        <v>25.022777777777776</v>
      </c>
      <c r="J180" s="3">
        <f t="shared" si="9"/>
        <v>0</v>
      </c>
      <c r="K180" s="4">
        <f>Table39[[#This Row],[RN Hours Contract (W/ Admin, DON)]]/Table39[[#This Row],[RN Hours (w/ Admin, DON)]]</f>
        <v>0</v>
      </c>
      <c r="L180" s="3">
        <v>14.267222222222221</v>
      </c>
      <c r="M180" s="3">
        <v>0</v>
      </c>
      <c r="N180" s="4">
        <f>Table39[[#This Row],[RN Hours Contract]]/Table39[[#This Row],[RN Hours]]</f>
        <v>0</v>
      </c>
      <c r="O180" s="3">
        <v>5.2444444444444445</v>
      </c>
      <c r="P180" s="3">
        <v>0</v>
      </c>
      <c r="Q180" s="4">
        <f>Table39[[#This Row],[RN Admin Hours Contract]]/Table39[[#This Row],[RN Admin Hours]]</f>
        <v>0</v>
      </c>
      <c r="R180" s="3">
        <v>5.5111111111111111</v>
      </c>
      <c r="S180" s="3">
        <v>0</v>
      </c>
      <c r="T180" s="4">
        <f>Table39[[#This Row],[RN DON Hours Contract]]/Table39[[#This Row],[RN DON Hours]]</f>
        <v>0</v>
      </c>
      <c r="U180" s="3">
        <f>SUM(Table39[[#This Row],[LPN Hours]], Table39[[#This Row],[LPN Admin Hours]])</f>
        <v>76.696777777777783</v>
      </c>
      <c r="V180" s="3">
        <f>Table39[[#This Row],[LPN Hours Contract]]+Table39[[#This Row],[LPN Admin Hours Contract]]</f>
        <v>0</v>
      </c>
      <c r="W180" s="4">
        <f t="shared" si="10"/>
        <v>0</v>
      </c>
      <c r="X180" s="3">
        <v>76.696777777777783</v>
      </c>
      <c r="Y180" s="3">
        <v>0</v>
      </c>
      <c r="Z180" s="4">
        <f>Table39[[#This Row],[LPN Hours Contract]]/Table39[[#This Row],[LPN Hours]]</f>
        <v>0</v>
      </c>
      <c r="AA180" s="3">
        <v>0</v>
      </c>
      <c r="AB180" s="3">
        <v>0</v>
      </c>
      <c r="AC180" s="4">
        <v>0</v>
      </c>
      <c r="AD180" s="3">
        <f>SUM(Table39[[#This Row],[CNA Hours]], Table39[[#This Row],[NA in Training Hours]], Table39[[#This Row],[Med Aide/Tech Hours]])</f>
        <v>122.04133333333333</v>
      </c>
      <c r="AE180" s="3">
        <f>SUM(Table39[[#This Row],[CNA Hours Contract]], Table39[[#This Row],[NA in Training Hours Contract]], Table39[[#This Row],[Med Aide/Tech Hours Contract]])</f>
        <v>0</v>
      </c>
      <c r="AF180" s="4">
        <f>Table39[[#This Row],[CNA/NA/Med Aide Contract Hours]]/Table39[[#This Row],[Total CNA, NA in Training, Med Aide/Tech Hours]]</f>
        <v>0</v>
      </c>
      <c r="AG180" s="3">
        <v>122.04133333333333</v>
      </c>
      <c r="AH180" s="3">
        <v>0</v>
      </c>
      <c r="AI180" s="4">
        <f>Table39[[#This Row],[CNA Hours Contract]]/Table39[[#This Row],[CNA Hours]]</f>
        <v>0</v>
      </c>
      <c r="AJ180" s="3">
        <v>0</v>
      </c>
      <c r="AK180" s="3">
        <v>0</v>
      </c>
      <c r="AL180" s="4">
        <v>0</v>
      </c>
      <c r="AM180" s="3">
        <v>0</v>
      </c>
      <c r="AN180" s="3">
        <v>0</v>
      </c>
      <c r="AO180" s="4">
        <v>0</v>
      </c>
      <c r="AP180" s="1" t="s">
        <v>178</v>
      </c>
      <c r="AQ180" s="1">
        <v>4</v>
      </c>
    </row>
    <row r="181" spans="1:43" x14ac:dyDescent="0.2">
      <c r="A181" s="1" t="s">
        <v>221</v>
      </c>
      <c r="B181" s="1" t="s">
        <v>401</v>
      </c>
      <c r="C181" s="1" t="s">
        <v>524</v>
      </c>
      <c r="D181" s="1" t="s">
        <v>583</v>
      </c>
      <c r="E181" s="3">
        <v>41.4</v>
      </c>
      <c r="F181" s="3">
        <f t="shared" si="11"/>
        <v>126.54133333333334</v>
      </c>
      <c r="G181" s="3">
        <f>SUM(Table39[[#This Row],[RN Hours Contract (W/ Admin, DON)]], Table39[[#This Row],[LPN Contract Hours (w/ Admin)]], Table39[[#This Row],[CNA/NA/Med Aide Contract Hours]])</f>
        <v>0</v>
      </c>
      <c r="H181" s="4">
        <f>Table39[[#This Row],[Total Contract Hours]]/Table39[[#This Row],[Total Hours Nurse Staffing]]</f>
        <v>0</v>
      </c>
      <c r="I181" s="3">
        <f>SUM(Table39[[#This Row],[RN Hours]], Table39[[#This Row],[RN Admin Hours]], Table39[[#This Row],[RN DON Hours]])</f>
        <v>25.498222222222225</v>
      </c>
      <c r="J181" s="3">
        <f t="shared" si="9"/>
        <v>0</v>
      </c>
      <c r="K181" s="4">
        <f>Table39[[#This Row],[RN Hours Contract (W/ Admin, DON)]]/Table39[[#This Row],[RN Hours (w/ Admin, DON)]]</f>
        <v>0</v>
      </c>
      <c r="L181" s="3">
        <v>25.498222222222225</v>
      </c>
      <c r="M181" s="3">
        <v>0</v>
      </c>
      <c r="N181" s="4">
        <f>Table39[[#This Row],[RN Hours Contract]]/Table39[[#This Row],[RN Hours]]</f>
        <v>0</v>
      </c>
      <c r="O181" s="3">
        <v>0</v>
      </c>
      <c r="P181" s="3">
        <v>0</v>
      </c>
      <c r="Q181" s="4">
        <v>0</v>
      </c>
      <c r="R181" s="3">
        <v>0</v>
      </c>
      <c r="S181" s="3">
        <v>0</v>
      </c>
      <c r="T181" s="4">
        <v>0</v>
      </c>
      <c r="U181" s="3">
        <f>SUM(Table39[[#This Row],[LPN Hours]], Table39[[#This Row],[LPN Admin Hours]])</f>
        <v>44.617000000000004</v>
      </c>
      <c r="V181" s="3">
        <f>Table39[[#This Row],[LPN Hours Contract]]+Table39[[#This Row],[LPN Admin Hours Contract]]</f>
        <v>0</v>
      </c>
      <c r="W181" s="4">
        <f t="shared" si="10"/>
        <v>0</v>
      </c>
      <c r="X181" s="3">
        <v>44.617000000000004</v>
      </c>
      <c r="Y181" s="3">
        <v>0</v>
      </c>
      <c r="Z181" s="4">
        <f>Table39[[#This Row],[LPN Hours Contract]]/Table39[[#This Row],[LPN Hours]]</f>
        <v>0</v>
      </c>
      <c r="AA181" s="3">
        <v>0</v>
      </c>
      <c r="AB181" s="3">
        <v>0</v>
      </c>
      <c r="AC181" s="4">
        <v>0</v>
      </c>
      <c r="AD181" s="3">
        <f>SUM(Table39[[#This Row],[CNA Hours]], Table39[[#This Row],[NA in Training Hours]], Table39[[#This Row],[Med Aide/Tech Hours]])</f>
        <v>56.426111111111112</v>
      </c>
      <c r="AE181" s="3">
        <f>SUM(Table39[[#This Row],[CNA Hours Contract]], Table39[[#This Row],[NA in Training Hours Contract]], Table39[[#This Row],[Med Aide/Tech Hours Contract]])</f>
        <v>0</v>
      </c>
      <c r="AF181" s="4">
        <f>Table39[[#This Row],[CNA/NA/Med Aide Contract Hours]]/Table39[[#This Row],[Total CNA, NA in Training, Med Aide/Tech Hours]]</f>
        <v>0</v>
      </c>
      <c r="AG181" s="3">
        <v>56.426111111111112</v>
      </c>
      <c r="AH181" s="3">
        <v>0</v>
      </c>
      <c r="AI181" s="4">
        <f>Table39[[#This Row],[CNA Hours Contract]]/Table39[[#This Row],[CNA Hours]]</f>
        <v>0</v>
      </c>
      <c r="AJ181" s="3">
        <v>0</v>
      </c>
      <c r="AK181" s="3">
        <v>0</v>
      </c>
      <c r="AL181" s="4">
        <v>0</v>
      </c>
      <c r="AM181" s="3">
        <v>0</v>
      </c>
      <c r="AN181" s="3">
        <v>0</v>
      </c>
      <c r="AO181" s="4">
        <v>0</v>
      </c>
      <c r="AP181" s="1" t="s">
        <v>179</v>
      </c>
      <c r="AQ181" s="1">
        <v>4</v>
      </c>
    </row>
    <row r="182" spans="1:43" x14ac:dyDescent="0.2">
      <c r="A182" s="1" t="s">
        <v>221</v>
      </c>
      <c r="B182" s="1" t="s">
        <v>402</v>
      </c>
      <c r="C182" s="1" t="s">
        <v>556</v>
      </c>
      <c r="D182" s="1" t="s">
        <v>627</v>
      </c>
      <c r="E182" s="3">
        <v>87.277777777777771</v>
      </c>
      <c r="F182" s="3">
        <f t="shared" ref="F182:F222" si="12">SUM(I182,U182,AD182)</f>
        <v>461.55522222222226</v>
      </c>
      <c r="G182" s="3">
        <f>SUM(Table39[[#This Row],[RN Hours Contract (W/ Admin, DON)]], Table39[[#This Row],[LPN Contract Hours (w/ Admin)]], Table39[[#This Row],[CNA/NA/Med Aide Contract Hours]])</f>
        <v>0</v>
      </c>
      <c r="H182" s="4">
        <f>Table39[[#This Row],[Total Contract Hours]]/Table39[[#This Row],[Total Hours Nurse Staffing]]</f>
        <v>0</v>
      </c>
      <c r="I182" s="3">
        <f>SUM(Table39[[#This Row],[RN Hours]], Table39[[#This Row],[RN Admin Hours]], Table39[[#This Row],[RN DON Hours]])</f>
        <v>92.185555555555553</v>
      </c>
      <c r="J182" s="3">
        <f t="shared" si="9"/>
        <v>0</v>
      </c>
      <c r="K182" s="4">
        <f>Table39[[#This Row],[RN Hours Contract (W/ Admin, DON)]]/Table39[[#This Row],[RN Hours (w/ Admin, DON)]]</f>
        <v>0</v>
      </c>
      <c r="L182" s="3">
        <v>54.541666666666664</v>
      </c>
      <c r="M182" s="3">
        <v>0</v>
      </c>
      <c r="N182" s="4">
        <f>Table39[[#This Row],[RN Hours Contract]]/Table39[[#This Row],[RN Hours]]</f>
        <v>0</v>
      </c>
      <c r="O182" s="3">
        <v>31.615555555555556</v>
      </c>
      <c r="P182" s="3">
        <v>0</v>
      </c>
      <c r="Q182" s="4">
        <f>Table39[[#This Row],[RN Admin Hours Contract]]/Table39[[#This Row],[RN Admin Hours]]</f>
        <v>0</v>
      </c>
      <c r="R182" s="3">
        <v>6.0283333333333342</v>
      </c>
      <c r="S182" s="3">
        <v>0</v>
      </c>
      <c r="T182" s="4">
        <f>Table39[[#This Row],[RN DON Hours Contract]]/Table39[[#This Row],[RN DON Hours]]</f>
        <v>0</v>
      </c>
      <c r="U182" s="3">
        <f>SUM(Table39[[#This Row],[LPN Hours]], Table39[[#This Row],[LPN Admin Hours]])</f>
        <v>111.65122222222223</v>
      </c>
      <c r="V182" s="3">
        <f>Table39[[#This Row],[LPN Hours Contract]]+Table39[[#This Row],[LPN Admin Hours Contract]]</f>
        <v>0</v>
      </c>
      <c r="W182" s="4">
        <f t="shared" si="10"/>
        <v>0</v>
      </c>
      <c r="X182" s="3">
        <v>91.879555555555555</v>
      </c>
      <c r="Y182" s="3">
        <v>0</v>
      </c>
      <c r="Z182" s="4">
        <f>Table39[[#This Row],[LPN Hours Contract]]/Table39[[#This Row],[LPN Hours]]</f>
        <v>0</v>
      </c>
      <c r="AA182" s="3">
        <v>19.771666666666668</v>
      </c>
      <c r="AB182" s="3">
        <v>0</v>
      </c>
      <c r="AC182" s="4">
        <v>0</v>
      </c>
      <c r="AD182" s="3">
        <f>SUM(Table39[[#This Row],[CNA Hours]], Table39[[#This Row],[NA in Training Hours]], Table39[[#This Row],[Med Aide/Tech Hours]])</f>
        <v>257.71844444444446</v>
      </c>
      <c r="AE182" s="3">
        <f>SUM(Table39[[#This Row],[CNA Hours Contract]], Table39[[#This Row],[NA in Training Hours Contract]], Table39[[#This Row],[Med Aide/Tech Hours Contract]])</f>
        <v>0</v>
      </c>
      <c r="AF182" s="4">
        <f>Table39[[#This Row],[CNA/NA/Med Aide Contract Hours]]/Table39[[#This Row],[Total CNA, NA in Training, Med Aide/Tech Hours]]</f>
        <v>0</v>
      </c>
      <c r="AG182" s="3">
        <v>235.34144444444445</v>
      </c>
      <c r="AH182" s="3">
        <v>0</v>
      </c>
      <c r="AI182" s="4">
        <f>Table39[[#This Row],[CNA Hours Contract]]/Table39[[#This Row],[CNA Hours]]</f>
        <v>0</v>
      </c>
      <c r="AJ182" s="3">
        <v>22.377000000000002</v>
      </c>
      <c r="AK182" s="3">
        <v>0</v>
      </c>
      <c r="AL182" s="4">
        <v>0</v>
      </c>
      <c r="AM182" s="3">
        <v>0</v>
      </c>
      <c r="AN182" s="3">
        <v>0</v>
      </c>
      <c r="AO182" s="4">
        <v>0</v>
      </c>
      <c r="AP182" s="1" t="s">
        <v>180</v>
      </c>
      <c r="AQ182" s="1">
        <v>4</v>
      </c>
    </row>
    <row r="183" spans="1:43" x14ac:dyDescent="0.2">
      <c r="A183" s="1" t="s">
        <v>221</v>
      </c>
      <c r="B183" s="1" t="s">
        <v>403</v>
      </c>
      <c r="C183" s="1" t="s">
        <v>557</v>
      </c>
      <c r="D183" s="1" t="s">
        <v>578</v>
      </c>
      <c r="E183" s="3">
        <v>61.87777777777778</v>
      </c>
      <c r="F183" s="3">
        <f t="shared" si="12"/>
        <v>288.94377777777777</v>
      </c>
      <c r="G183" s="3">
        <f>SUM(Table39[[#This Row],[RN Hours Contract (W/ Admin, DON)]], Table39[[#This Row],[LPN Contract Hours (w/ Admin)]], Table39[[#This Row],[CNA/NA/Med Aide Contract Hours]])</f>
        <v>22.569444444444443</v>
      </c>
      <c r="H183" s="4">
        <f>Table39[[#This Row],[Total Contract Hours]]/Table39[[#This Row],[Total Hours Nurse Staffing]]</f>
        <v>7.8110159069776738E-2</v>
      </c>
      <c r="I183" s="3">
        <f>SUM(Table39[[#This Row],[RN Hours]], Table39[[#This Row],[RN Admin Hours]], Table39[[#This Row],[RN DON Hours]])</f>
        <v>43.106555555555559</v>
      </c>
      <c r="J183" s="3">
        <f t="shared" ref="J183:J222" si="13">SUM(M183,P183,S183)</f>
        <v>2.6333333333333333</v>
      </c>
      <c r="K183" s="4">
        <f>Table39[[#This Row],[RN Hours Contract (W/ Admin, DON)]]/Table39[[#This Row],[RN Hours (w/ Admin, DON)]]</f>
        <v>6.1088929500282239E-2</v>
      </c>
      <c r="L183" s="3">
        <v>24.84288888888889</v>
      </c>
      <c r="M183" s="3">
        <v>2.6333333333333333</v>
      </c>
      <c r="N183" s="4">
        <f>Table39[[#This Row],[RN Hours Contract]]/Table39[[#This Row],[RN Hours]]</f>
        <v>0.10599948118397394</v>
      </c>
      <c r="O183" s="3">
        <v>12.663666666666668</v>
      </c>
      <c r="P183" s="3">
        <v>0</v>
      </c>
      <c r="Q183" s="4">
        <f>Table39[[#This Row],[RN Admin Hours Contract]]/Table39[[#This Row],[RN Admin Hours]]</f>
        <v>0</v>
      </c>
      <c r="R183" s="3">
        <v>5.6</v>
      </c>
      <c r="S183" s="3">
        <v>0</v>
      </c>
      <c r="T183" s="4">
        <f>Table39[[#This Row],[RN DON Hours Contract]]/Table39[[#This Row],[RN DON Hours]]</f>
        <v>0</v>
      </c>
      <c r="U183" s="3">
        <f>SUM(Table39[[#This Row],[LPN Hours]], Table39[[#This Row],[LPN Admin Hours]])</f>
        <v>72.170555555555566</v>
      </c>
      <c r="V183" s="3">
        <f>Table39[[#This Row],[LPN Hours Contract]]+Table39[[#This Row],[LPN Admin Hours Contract]]</f>
        <v>8.0500000000000007</v>
      </c>
      <c r="W183" s="4">
        <f t="shared" ref="W183:W222" si="14">V183/U183</f>
        <v>0.11154133341544335</v>
      </c>
      <c r="X183" s="3">
        <v>72.170555555555566</v>
      </c>
      <c r="Y183" s="3">
        <v>8.0500000000000007</v>
      </c>
      <c r="Z183" s="4">
        <f>Table39[[#This Row],[LPN Hours Contract]]/Table39[[#This Row],[LPN Hours]]</f>
        <v>0.11154133341544335</v>
      </c>
      <c r="AA183" s="3">
        <v>0</v>
      </c>
      <c r="AB183" s="3">
        <v>0</v>
      </c>
      <c r="AC183" s="4">
        <v>0</v>
      </c>
      <c r="AD183" s="3">
        <f>SUM(Table39[[#This Row],[CNA Hours]], Table39[[#This Row],[NA in Training Hours]], Table39[[#This Row],[Med Aide/Tech Hours]])</f>
        <v>173.66666666666666</v>
      </c>
      <c r="AE183" s="3">
        <f>SUM(Table39[[#This Row],[CNA Hours Contract]], Table39[[#This Row],[NA in Training Hours Contract]], Table39[[#This Row],[Med Aide/Tech Hours Contract]])</f>
        <v>11.886111111111111</v>
      </c>
      <c r="AF183" s="4">
        <f>Table39[[#This Row],[CNA/NA/Med Aide Contract Hours]]/Table39[[#This Row],[Total CNA, NA in Training, Med Aide/Tech Hours]]</f>
        <v>6.8442098528470899E-2</v>
      </c>
      <c r="AG183" s="3">
        <v>173.66666666666666</v>
      </c>
      <c r="AH183" s="3">
        <v>11.886111111111111</v>
      </c>
      <c r="AI183" s="4">
        <f>Table39[[#This Row],[CNA Hours Contract]]/Table39[[#This Row],[CNA Hours]]</f>
        <v>6.8442098528470899E-2</v>
      </c>
      <c r="AJ183" s="3">
        <v>0</v>
      </c>
      <c r="AK183" s="3">
        <v>0</v>
      </c>
      <c r="AL183" s="4">
        <v>0</v>
      </c>
      <c r="AM183" s="3">
        <v>0</v>
      </c>
      <c r="AN183" s="3">
        <v>0</v>
      </c>
      <c r="AO183" s="4">
        <v>0</v>
      </c>
      <c r="AP183" s="1" t="s">
        <v>181</v>
      </c>
      <c r="AQ183" s="1">
        <v>4</v>
      </c>
    </row>
    <row r="184" spans="1:43" x14ac:dyDescent="0.2">
      <c r="A184" s="1" t="s">
        <v>221</v>
      </c>
      <c r="B184" s="1" t="s">
        <v>404</v>
      </c>
      <c r="C184" s="1" t="s">
        <v>558</v>
      </c>
      <c r="D184" s="1" t="s">
        <v>608</v>
      </c>
      <c r="E184" s="3">
        <v>70.277777777777771</v>
      </c>
      <c r="F184" s="3">
        <f t="shared" si="12"/>
        <v>247.81522222222222</v>
      </c>
      <c r="G184" s="3">
        <f>SUM(Table39[[#This Row],[RN Hours Contract (W/ Admin, DON)]], Table39[[#This Row],[LPN Contract Hours (w/ Admin)]], Table39[[#This Row],[CNA/NA/Med Aide Contract Hours]])</f>
        <v>19.697222222222223</v>
      </c>
      <c r="H184" s="4">
        <f>Table39[[#This Row],[Total Contract Hours]]/Table39[[#This Row],[Total Hours Nurse Staffing]]</f>
        <v>7.9483504062390575E-2</v>
      </c>
      <c r="I184" s="3">
        <f>SUM(Table39[[#This Row],[RN Hours]], Table39[[#This Row],[RN Admin Hours]], Table39[[#This Row],[RN DON Hours]])</f>
        <v>51.18344444444444</v>
      </c>
      <c r="J184" s="3">
        <f t="shared" si="13"/>
        <v>0</v>
      </c>
      <c r="K184" s="4">
        <f>Table39[[#This Row],[RN Hours Contract (W/ Admin, DON)]]/Table39[[#This Row],[RN Hours (w/ Admin, DON)]]</f>
        <v>0</v>
      </c>
      <c r="L184" s="3">
        <v>29.789555555555555</v>
      </c>
      <c r="M184" s="3">
        <v>0</v>
      </c>
      <c r="N184" s="4">
        <f>Table39[[#This Row],[RN Hours Contract]]/Table39[[#This Row],[RN Hours]]</f>
        <v>0</v>
      </c>
      <c r="O184" s="3">
        <v>16.149444444444438</v>
      </c>
      <c r="P184" s="3">
        <v>0</v>
      </c>
      <c r="Q184" s="4">
        <f>Table39[[#This Row],[RN Admin Hours Contract]]/Table39[[#This Row],[RN Admin Hours]]</f>
        <v>0</v>
      </c>
      <c r="R184" s="3">
        <v>5.2444444444444445</v>
      </c>
      <c r="S184" s="3">
        <v>0</v>
      </c>
      <c r="T184" s="4">
        <f>Table39[[#This Row],[RN DON Hours Contract]]/Table39[[#This Row],[RN DON Hours]]</f>
        <v>0</v>
      </c>
      <c r="U184" s="3">
        <f>SUM(Table39[[#This Row],[LPN Hours]], Table39[[#This Row],[LPN Admin Hours]])</f>
        <v>56.730555555555547</v>
      </c>
      <c r="V184" s="3">
        <f>Table39[[#This Row],[LPN Hours Contract]]+Table39[[#This Row],[LPN Admin Hours Contract]]</f>
        <v>5.0916666666666668</v>
      </c>
      <c r="W184" s="4">
        <f t="shared" si="14"/>
        <v>8.9751750477402942E-2</v>
      </c>
      <c r="X184" s="3">
        <v>55.211444444444439</v>
      </c>
      <c r="Y184" s="3">
        <v>5.0916666666666668</v>
      </c>
      <c r="Z184" s="4">
        <f>Table39[[#This Row],[LPN Hours Contract]]/Table39[[#This Row],[LPN Hours]]</f>
        <v>9.2221218225689933E-2</v>
      </c>
      <c r="AA184" s="3">
        <v>1.5191111111111111</v>
      </c>
      <c r="AB184" s="3">
        <v>0</v>
      </c>
      <c r="AC184" s="4">
        <v>0</v>
      </c>
      <c r="AD184" s="3">
        <f>SUM(Table39[[#This Row],[CNA Hours]], Table39[[#This Row],[NA in Training Hours]], Table39[[#This Row],[Med Aide/Tech Hours]])</f>
        <v>139.90122222222223</v>
      </c>
      <c r="AE184" s="3">
        <f>SUM(Table39[[#This Row],[CNA Hours Contract]], Table39[[#This Row],[NA in Training Hours Contract]], Table39[[#This Row],[Med Aide/Tech Hours Contract]])</f>
        <v>14.605555555555556</v>
      </c>
      <c r="AF184" s="4">
        <f>Table39[[#This Row],[CNA/NA/Med Aide Contract Hours]]/Table39[[#This Row],[Total CNA, NA in Training, Med Aide/Tech Hours]]</f>
        <v>0.10439905615946489</v>
      </c>
      <c r="AG184" s="3">
        <v>139.90122222222223</v>
      </c>
      <c r="AH184" s="3">
        <v>14.605555555555556</v>
      </c>
      <c r="AI184" s="4">
        <f>Table39[[#This Row],[CNA Hours Contract]]/Table39[[#This Row],[CNA Hours]]</f>
        <v>0.10439905615946489</v>
      </c>
      <c r="AJ184" s="3">
        <v>0</v>
      </c>
      <c r="AK184" s="3">
        <v>0</v>
      </c>
      <c r="AL184" s="4">
        <v>0</v>
      </c>
      <c r="AM184" s="3">
        <v>0</v>
      </c>
      <c r="AN184" s="3">
        <v>0</v>
      </c>
      <c r="AO184" s="4">
        <v>0</v>
      </c>
      <c r="AP184" s="1" t="s">
        <v>182</v>
      </c>
      <c r="AQ184" s="1">
        <v>4</v>
      </c>
    </row>
    <row r="185" spans="1:43" x14ac:dyDescent="0.2">
      <c r="A185" s="1" t="s">
        <v>221</v>
      </c>
      <c r="B185" s="1" t="s">
        <v>405</v>
      </c>
      <c r="C185" s="1" t="s">
        <v>559</v>
      </c>
      <c r="D185" s="1" t="s">
        <v>571</v>
      </c>
      <c r="E185" s="3">
        <v>58.233333333333334</v>
      </c>
      <c r="F185" s="3">
        <f t="shared" si="12"/>
        <v>304.61022222222221</v>
      </c>
      <c r="G185" s="3">
        <f>SUM(Table39[[#This Row],[RN Hours Contract (W/ Admin, DON)]], Table39[[#This Row],[LPN Contract Hours (w/ Admin)]], Table39[[#This Row],[CNA/NA/Med Aide Contract Hours]])</f>
        <v>8.4779999999999998</v>
      </c>
      <c r="H185" s="4">
        <f>Table39[[#This Row],[Total Contract Hours]]/Table39[[#This Row],[Total Hours Nurse Staffing]]</f>
        <v>2.7832289862600366E-2</v>
      </c>
      <c r="I185" s="3">
        <f>SUM(Table39[[#This Row],[RN Hours]], Table39[[#This Row],[RN Admin Hours]], Table39[[#This Row],[RN DON Hours]])</f>
        <v>63.781111111111116</v>
      </c>
      <c r="J185" s="3">
        <f t="shared" si="13"/>
        <v>0</v>
      </c>
      <c r="K185" s="4">
        <f>Table39[[#This Row],[RN Hours Contract (W/ Admin, DON)]]/Table39[[#This Row],[RN Hours (w/ Admin, DON)]]</f>
        <v>0</v>
      </c>
      <c r="L185" s="3">
        <v>33.394444444444446</v>
      </c>
      <c r="M185" s="3">
        <v>0</v>
      </c>
      <c r="N185" s="4">
        <f>Table39[[#This Row],[RN Hours Contract]]/Table39[[#This Row],[RN Hours]]</f>
        <v>0</v>
      </c>
      <c r="O185" s="3">
        <v>21.142222222222223</v>
      </c>
      <c r="P185" s="3">
        <v>0</v>
      </c>
      <c r="Q185" s="4">
        <f>Table39[[#This Row],[RN Admin Hours Contract]]/Table39[[#This Row],[RN Admin Hours]]</f>
        <v>0</v>
      </c>
      <c r="R185" s="3">
        <v>9.2444444444444436</v>
      </c>
      <c r="S185" s="3">
        <v>0</v>
      </c>
      <c r="T185" s="4">
        <f>Table39[[#This Row],[RN DON Hours Contract]]/Table39[[#This Row],[RN DON Hours]]</f>
        <v>0</v>
      </c>
      <c r="U185" s="3">
        <f>SUM(Table39[[#This Row],[LPN Hours]], Table39[[#This Row],[LPN Admin Hours]])</f>
        <v>87.077444444444453</v>
      </c>
      <c r="V185" s="3">
        <f>Table39[[#This Row],[LPN Hours Contract]]+Table39[[#This Row],[LPN Admin Hours Contract]]</f>
        <v>5.0135555555555555</v>
      </c>
      <c r="W185" s="4">
        <f t="shared" si="14"/>
        <v>5.7575823309263655E-2</v>
      </c>
      <c r="X185" s="3">
        <v>87.077444444444453</v>
      </c>
      <c r="Y185" s="3">
        <v>5.0135555555555555</v>
      </c>
      <c r="Z185" s="4">
        <f>Table39[[#This Row],[LPN Hours Contract]]/Table39[[#This Row],[LPN Hours]]</f>
        <v>5.7575823309263655E-2</v>
      </c>
      <c r="AA185" s="3">
        <v>0</v>
      </c>
      <c r="AB185" s="3">
        <v>0</v>
      </c>
      <c r="AC185" s="4">
        <v>0</v>
      </c>
      <c r="AD185" s="3">
        <f>SUM(Table39[[#This Row],[CNA Hours]], Table39[[#This Row],[NA in Training Hours]], Table39[[#This Row],[Med Aide/Tech Hours]])</f>
        <v>153.75166666666667</v>
      </c>
      <c r="AE185" s="3">
        <f>SUM(Table39[[#This Row],[CNA Hours Contract]], Table39[[#This Row],[NA in Training Hours Contract]], Table39[[#This Row],[Med Aide/Tech Hours Contract]])</f>
        <v>3.4644444444444447</v>
      </c>
      <c r="AF185" s="4">
        <f>Table39[[#This Row],[CNA/NA/Med Aide Contract Hours]]/Table39[[#This Row],[Total CNA, NA in Training, Med Aide/Tech Hours]]</f>
        <v>2.2532727739175366E-2</v>
      </c>
      <c r="AG185" s="3">
        <v>153.75166666666667</v>
      </c>
      <c r="AH185" s="3">
        <v>3.4644444444444447</v>
      </c>
      <c r="AI185" s="4">
        <f>Table39[[#This Row],[CNA Hours Contract]]/Table39[[#This Row],[CNA Hours]]</f>
        <v>2.2532727739175366E-2</v>
      </c>
      <c r="AJ185" s="3">
        <v>0</v>
      </c>
      <c r="AK185" s="3">
        <v>0</v>
      </c>
      <c r="AL185" s="4">
        <v>0</v>
      </c>
      <c r="AM185" s="3">
        <v>0</v>
      </c>
      <c r="AN185" s="3">
        <v>0</v>
      </c>
      <c r="AO185" s="4">
        <v>0</v>
      </c>
      <c r="AP185" s="1" t="s">
        <v>183</v>
      </c>
      <c r="AQ185" s="1">
        <v>4</v>
      </c>
    </row>
    <row r="186" spans="1:43" x14ac:dyDescent="0.2">
      <c r="A186" s="1" t="s">
        <v>221</v>
      </c>
      <c r="B186" s="1" t="s">
        <v>406</v>
      </c>
      <c r="C186" s="1" t="s">
        <v>502</v>
      </c>
      <c r="D186" s="1" t="s">
        <v>612</v>
      </c>
      <c r="E186" s="3">
        <v>75.955555555555549</v>
      </c>
      <c r="F186" s="3">
        <f t="shared" si="12"/>
        <v>388.57944444444445</v>
      </c>
      <c r="G186" s="3">
        <f>SUM(Table39[[#This Row],[RN Hours Contract (W/ Admin, DON)]], Table39[[#This Row],[LPN Contract Hours (w/ Admin)]], Table39[[#This Row],[CNA/NA/Med Aide Contract Hours]])</f>
        <v>0</v>
      </c>
      <c r="H186" s="4">
        <f>Table39[[#This Row],[Total Contract Hours]]/Table39[[#This Row],[Total Hours Nurse Staffing]]</f>
        <v>0</v>
      </c>
      <c r="I186" s="3">
        <f>SUM(Table39[[#This Row],[RN Hours]], Table39[[#This Row],[RN Admin Hours]], Table39[[#This Row],[RN DON Hours]])</f>
        <v>75.188111111111112</v>
      </c>
      <c r="J186" s="3">
        <f t="shared" si="13"/>
        <v>0</v>
      </c>
      <c r="K186" s="4">
        <f>Table39[[#This Row],[RN Hours Contract (W/ Admin, DON)]]/Table39[[#This Row],[RN Hours (w/ Admin, DON)]]</f>
        <v>0</v>
      </c>
      <c r="L186" s="3">
        <v>57.045000000000002</v>
      </c>
      <c r="M186" s="3">
        <v>0</v>
      </c>
      <c r="N186" s="4">
        <f>Table39[[#This Row],[RN Hours Contract]]/Table39[[#This Row],[RN Hours]]</f>
        <v>0</v>
      </c>
      <c r="O186" s="3">
        <v>13.076444444444446</v>
      </c>
      <c r="P186" s="3">
        <v>0</v>
      </c>
      <c r="Q186" s="4">
        <f>Table39[[#This Row],[RN Admin Hours Contract]]/Table39[[#This Row],[RN Admin Hours]]</f>
        <v>0</v>
      </c>
      <c r="R186" s="3">
        <v>5.0666666666666664</v>
      </c>
      <c r="S186" s="3">
        <v>0</v>
      </c>
      <c r="T186" s="4">
        <f>Table39[[#This Row],[RN DON Hours Contract]]/Table39[[#This Row],[RN DON Hours]]</f>
        <v>0</v>
      </c>
      <c r="U186" s="3">
        <f>SUM(Table39[[#This Row],[LPN Hours]], Table39[[#This Row],[LPN Admin Hours]])</f>
        <v>69.88900000000001</v>
      </c>
      <c r="V186" s="3">
        <f>Table39[[#This Row],[LPN Hours Contract]]+Table39[[#This Row],[LPN Admin Hours Contract]]</f>
        <v>0</v>
      </c>
      <c r="W186" s="4">
        <f t="shared" si="14"/>
        <v>0</v>
      </c>
      <c r="X186" s="3">
        <v>65.208444444444453</v>
      </c>
      <c r="Y186" s="3">
        <v>0</v>
      </c>
      <c r="Z186" s="4">
        <f>Table39[[#This Row],[LPN Hours Contract]]/Table39[[#This Row],[LPN Hours]]</f>
        <v>0</v>
      </c>
      <c r="AA186" s="3">
        <v>4.6805555555555554</v>
      </c>
      <c r="AB186" s="3">
        <v>0</v>
      </c>
      <c r="AC186" s="4">
        <v>0</v>
      </c>
      <c r="AD186" s="3">
        <f>SUM(Table39[[#This Row],[CNA Hours]], Table39[[#This Row],[NA in Training Hours]], Table39[[#This Row],[Med Aide/Tech Hours]])</f>
        <v>243.50233333333335</v>
      </c>
      <c r="AE186" s="3">
        <f>SUM(Table39[[#This Row],[CNA Hours Contract]], Table39[[#This Row],[NA in Training Hours Contract]], Table39[[#This Row],[Med Aide/Tech Hours Contract]])</f>
        <v>0</v>
      </c>
      <c r="AF186" s="4">
        <f>Table39[[#This Row],[CNA/NA/Med Aide Contract Hours]]/Table39[[#This Row],[Total CNA, NA in Training, Med Aide/Tech Hours]]</f>
        <v>0</v>
      </c>
      <c r="AG186" s="3">
        <v>220.10166666666669</v>
      </c>
      <c r="AH186" s="3">
        <v>0</v>
      </c>
      <c r="AI186" s="4">
        <f>Table39[[#This Row],[CNA Hours Contract]]/Table39[[#This Row],[CNA Hours]]</f>
        <v>0</v>
      </c>
      <c r="AJ186" s="3">
        <v>23.400666666666666</v>
      </c>
      <c r="AK186" s="3">
        <v>0</v>
      </c>
      <c r="AL186" s="4">
        <v>0</v>
      </c>
      <c r="AM186" s="3">
        <v>0</v>
      </c>
      <c r="AN186" s="3">
        <v>0</v>
      </c>
      <c r="AO186" s="4">
        <v>0</v>
      </c>
      <c r="AP186" s="1" t="s">
        <v>184</v>
      </c>
      <c r="AQ186" s="1">
        <v>4</v>
      </c>
    </row>
    <row r="187" spans="1:43" x14ac:dyDescent="0.2">
      <c r="A187" s="1" t="s">
        <v>221</v>
      </c>
      <c r="B187" s="1" t="s">
        <v>407</v>
      </c>
      <c r="C187" s="1" t="s">
        <v>445</v>
      </c>
      <c r="D187" s="1" t="s">
        <v>572</v>
      </c>
      <c r="E187" s="3">
        <v>51.011111111111113</v>
      </c>
      <c r="F187" s="3">
        <f t="shared" si="12"/>
        <v>228.94777777777779</v>
      </c>
      <c r="G187" s="3">
        <f>SUM(Table39[[#This Row],[RN Hours Contract (W/ Admin, DON)]], Table39[[#This Row],[LPN Contract Hours (w/ Admin)]], Table39[[#This Row],[CNA/NA/Med Aide Contract Hours]])</f>
        <v>42.463888888888889</v>
      </c>
      <c r="H187" s="4">
        <f>Table39[[#This Row],[Total Contract Hours]]/Table39[[#This Row],[Total Hours Nurse Staffing]]</f>
        <v>0.18547412558904747</v>
      </c>
      <c r="I187" s="3">
        <f>SUM(Table39[[#This Row],[RN Hours]], Table39[[#This Row],[RN Admin Hours]], Table39[[#This Row],[RN DON Hours]])</f>
        <v>36.286666666666669</v>
      </c>
      <c r="J187" s="3">
        <f t="shared" si="13"/>
        <v>8.1999999999999993</v>
      </c>
      <c r="K187" s="4">
        <f>Table39[[#This Row],[RN Hours Contract (W/ Admin, DON)]]/Table39[[#This Row],[RN Hours (w/ Admin, DON)]]</f>
        <v>0.22597832077898214</v>
      </c>
      <c r="L187" s="3">
        <v>18.772222222222222</v>
      </c>
      <c r="M187" s="3">
        <v>8.1999999999999993</v>
      </c>
      <c r="N187" s="4">
        <f>Table39[[#This Row],[RN Hours Contract]]/Table39[[#This Row],[RN Hours]]</f>
        <v>0.43681562592482981</v>
      </c>
      <c r="O187" s="3">
        <v>12.287777777777778</v>
      </c>
      <c r="P187" s="3">
        <v>0</v>
      </c>
      <c r="Q187" s="4">
        <f>Table39[[#This Row],[RN Admin Hours Contract]]/Table39[[#This Row],[RN Admin Hours]]</f>
        <v>0</v>
      </c>
      <c r="R187" s="3">
        <v>5.2266666666666666</v>
      </c>
      <c r="S187" s="3">
        <v>0</v>
      </c>
      <c r="T187" s="4">
        <f>Table39[[#This Row],[RN DON Hours Contract]]/Table39[[#This Row],[RN DON Hours]]</f>
        <v>0</v>
      </c>
      <c r="U187" s="3">
        <f>SUM(Table39[[#This Row],[LPN Hours]], Table39[[#This Row],[LPN Admin Hours]])</f>
        <v>72.838888888888889</v>
      </c>
      <c r="V187" s="3">
        <f>Table39[[#This Row],[LPN Hours Contract]]+Table39[[#This Row],[LPN Admin Hours Contract]]</f>
        <v>21.702777777777779</v>
      </c>
      <c r="W187" s="4">
        <f t="shared" si="14"/>
        <v>0.29795591488063461</v>
      </c>
      <c r="X187" s="3">
        <v>70.161111111111111</v>
      </c>
      <c r="Y187" s="3">
        <v>21.702777777777779</v>
      </c>
      <c r="Z187" s="4">
        <f>Table39[[#This Row],[LPN Hours Contract]]/Table39[[#This Row],[LPN Hours]]</f>
        <v>0.30932773774645661</v>
      </c>
      <c r="AA187" s="3">
        <v>2.6777777777777776</v>
      </c>
      <c r="AB187" s="3">
        <v>0</v>
      </c>
      <c r="AC187" s="4">
        <v>0</v>
      </c>
      <c r="AD187" s="3">
        <f>SUM(Table39[[#This Row],[CNA Hours]], Table39[[#This Row],[NA in Training Hours]], Table39[[#This Row],[Med Aide/Tech Hours]])</f>
        <v>119.82222222222222</v>
      </c>
      <c r="AE187" s="3">
        <f>SUM(Table39[[#This Row],[CNA Hours Contract]], Table39[[#This Row],[NA in Training Hours Contract]], Table39[[#This Row],[Med Aide/Tech Hours Contract]])</f>
        <v>12.561111111111112</v>
      </c>
      <c r="AF187" s="4">
        <f>Table39[[#This Row],[CNA/NA/Med Aide Contract Hours]]/Table39[[#This Row],[Total CNA, NA in Training, Med Aide/Tech Hours]]</f>
        <v>0.10483123145400594</v>
      </c>
      <c r="AG187" s="3">
        <v>119.82222222222222</v>
      </c>
      <c r="AH187" s="3">
        <v>12.561111111111112</v>
      </c>
      <c r="AI187" s="4">
        <f>Table39[[#This Row],[CNA Hours Contract]]/Table39[[#This Row],[CNA Hours]]</f>
        <v>0.10483123145400594</v>
      </c>
      <c r="AJ187" s="3">
        <v>0</v>
      </c>
      <c r="AK187" s="3">
        <v>0</v>
      </c>
      <c r="AL187" s="4">
        <v>0</v>
      </c>
      <c r="AM187" s="3">
        <v>0</v>
      </c>
      <c r="AN187" s="3">
        <v>0</v>
      </c>
      <c r="AO187" s="4">
        <v>0</v>
      </c>
      <c r="AP187" s="1" t="s">
        <v>185</v>
      </c>
      <c r="AQ187" s="1">
        <v>4</v>
      </c>
    </row>
    <row r="188" spans="1:43" x14ac:dyDescent="0.2">
      <c r="A188" s="1" t="s">
        <v>221</v>
      </c>
      <c r="B188" s="1" t="s">
        <v>408</v>
      </c>
      <c r="C188" s="1" t="s">
        <v>484</v>
      </c>
      <c r="D188" s="1" t="s">
        <v>602</v>
      </c>
      <c r="E188" s="3">
        <v>47.62222222222222</v>
      </c>
      <c r="F188" s="3">
        <f t="shared" si="12"/>
        <v>153.37822222222223</v>
      </c>
      <c r="G188" s="3">
        <f>SUM(Table39[[#This Row],[RN Hours Contract (W/ Admin, DON)]], Table39[[#This Row],[LPN Contract Hours (w/ Admin)]], Table39[[#This Row],[CNA/NA/Med Aide Contract Hours]])</f>
        <v>0</v>
      </c>
      <c r="H188" s="4">
        <f>Table39[[#This Row],[Total Contract Hours]]/Table39[[#This Row],[Total Hours Nurse Staffing]]</f>
        <v>0</v>
      </c>
      <c r="I188" s="3">
        <f>SUM(Table39[[#This Row],[RN Hours]], Table39[[#This Row],[RN Admin Hours]], Table39[[#This Row],[RN DON Hours]])</f>
        <v>33.527555555555558</v>
      </c>
      <c r="J188" s="3">
        <f t="shared" si="13"/>
        <v>0</v>
      </c>
      <c r="K188" s="4">
        <f>Table39[[#This Row],[RN Hours Contract (W/ Admin, DON)]]/Table39[[#This Row],[RN Hours (w/ Admin, DON)]]</f>
        <v>0</v>
      </c>
      <c r="L188" s="3">
        <v>25.794222222222224</v>
      </c>
      <c r="M188" s="3">
        <v>0</v>
      </c>
      <c r="N188" s="4">
        <f>Table39[[#This Row],[RN Hours Contract]]/Table39[[#This Row],[RN Hours]]</f>
        <v>0</v>
      </c>
      <c r="O188" s="3">
        <v>2.4</v>
      </c>
      <c r="P188" s="3">
        <v>0</v>
      </c>
      <c r="Q188" s="4">
        <f>Table39[[#This Row],[RN Admin Hours Contract]]/Table39[[#This Row],[RN Admin Hours]]</f>
        <v>0</v>
      </c>
      <c r="R188" s="3">
        <v>5.333333333333333</v>
      </c>
      <c r="S188" s="3">
        <v>0</v>
      </c>
      <c r="T188" s="4">
        <f>Table39[[#This Row],[RN DON Hours Contract]]/Table39[[#This Row],[RN DON Hours]]</f>
        <v>0</v>
      </c>
      <c r="U188" s="3">
        <f>SUM(Table39[[#This Row],[LPN Hours]], Table39[[#This Row],[LPN Admin Hours]])</f>
        <v>37.705444444444439</v>
      </c>
      <c r="V188" s="3">
        <f>Table39[[#This Row],[LPN Hours Contract]]+Table39[[#This Row],[LPN Admin Hours Contract]]</f>
        <v>0</v>
      </c>
      <c r="W188" s="4">
        <f t="shared" si="14"/>
        <v>0</v>
      </c>
      <c r="X188" s="3">
        <v>37.705444444444439</v>
      </c>
      <c r="Y188" s="3">
        <v>0</v>
      </c>
      <c r="Z188" s="4">
        <f>Table39[[#This Row],[LPN Hours Contract]]/Table39[[#This Row],[LPN Hours]]</f>
        <v>0</v>
      </c>
      <c r="AA188" s="3">
        <v>0</v>
      </c>
      <c r="AB188" s="3">
        <v>0</v>
      </c>
      <c r="AC188" s="4">
        <v>0</v>
      </c>
      <c r="AD188" s="3">
        <f>SUM(Table39[[#This Row],[CNA Hours]], Table39[[#This Row],[NA in Training Hours]], Table39[[#This Row],[Med Aide/Tech Hours]])</f>
        <v>82.145222222222216</v>
      </c>
      <c r="AE188" s="3">
        <f>SUM(Table39[[#This Row],[CNA Hours Contract]], Table39[[#This Row],[NA in Training Hours Contract]], Table39[[#This Row],[Med Aide/Tech Hours Contract]])</f>
        <v>0</v>
      </c>
      <c r="AF188" s="4">
        <f>Table39[[#This Row],[CNA/NA/Med Aide Contract Hours]]/Table39[[#This Row],[Total CNA, NA in Training, Med Aide/Tech Hours]]</f>
        <v>0</v>
      </c>
      <c r="AG188" s="3">
        <v>82.145222222222216</v>
      </c>
      <c r="AH188" s="3">
        <v>0</v>
      </c>
      <c r="AI188" s="4">
        <f>Table39[[#This Row],[CNA Hours Contract]]/Table39[[#This Row],[CNA Hours]]</f>
        <v>0</v>
      </c>
      <c r="AJ188" s="3">
        <v>0</v>
      </c>
      <c r="AK188" s="3">
        <v>0</v>
      </c>
      <c r="AL188" s="4">
        <v>0</v>
      </c>
      <c r="AM188" s="3">
        <v>0</v>
      </c>
      <c r="AN188" s="3">
        <v>0</v>
      </c>
      <c r="AO188" s="4">
        <v>0</v>
      </c>
      <c r="AP188" s="1" t="s">
        <v>186</v>
      </c>
      <c r="AQ188" s="1">
        <v>4</v>
      </c>
    </row>
    <row r="189" spans="1:43" x14ac:dyDescent="0.2">
      <c r="A189" s="1" t="s">
        <v>221</v>
      </c>
      <c r="B189" s="1" t="s">
        <v>409</v>
      </c>
      <c r="C189" s="1" t="s">
        <v>498</v>
      </c>
      <c r="D189" s="1" t="s">
        <v>609</v>
      </c>
      <c r="E189" s="3">
        <v>132.37777777777777</v>
      </c>
      <c r="F189" s="3">
        <f t="shared" si="12"/>
        <v>564.42499999999995</v>
      </c>
      <c r="G189" s="3">
        <f>SUM(Table39[[#This Row],[RN Hours Contract (W/ Admin, DON)]], Table39[[#This Row],[LPN Contract Hours (w/ Admin)]], Table39[[#This Row],[CNA/NA/Med Aide Contract Hours]])</f>
        <v>0</v>
      </c>
      <c r="H189" s="4">
        <f>Table39[[#This Row],[Total Contract Hours]]/Table39[[#This Row],[Total Hours Nurse Staffing]]</f>
        <v>0</v>
      </c>
      <c r="I189" s="3">
        <f>SUM(Table39[[#This Row],[RN Hours]], Table39[[#This Row],[RN Admin Hours]], Table39[[#This Row],[RN DON Hours]])</f>
        <v>42.613888888888887</v>
      </c>
      <c r="J189" s="3">
        <f t="shared" si="13"/>
        <v>0</v>
      </c>
      <c r="K189" s="4">
        <f>Table39[[#This Row],[RN Hours Contract (W/ Admin, DON)]]/Table39[[#This Row],[RN Hours (w/ Admin, DON)]]</f>
        <v>0</v>
      </c>
      <c r="L189" s="3">
        <v>20.230555555555554</v>
      </c>
      <c r="M189" s="3">
        <v>0</v>
      </c>
      <c r="N189" s="4">
        <f>Table39[[#This Row],[RN Hours Contract]]/Table39[[#This Row],[RN Hours]]</f>
        <v>0</v>
      </c>
      <c r="O189" s="3">
        <v>16.902777777777779</v>
      </c>
      <c r="P189" s="3">
        <v>0</v>
      </c>
      <c r="Q189" s="4">
        <f>Table39[[#This Row],[RN Admin Hours Contract]]/Table39[[#This Row],[RN Admin Hours]]</f>
        <v>0</v>
      </c>
      <c r="R189" s="3">
        <v>5.4805555555555552</v>
      </c>
      <c r="S189" s="3">
        <v>0</v>
      </c>
      <c r="T189" s="4">
        <f>Table39[[#This Row],[RN DON Hours Contract]]/Table39[[#This Row],[RN DON Hours]]</f>
        <v>0</v>
      </c>
      <c r="U189" s="3">
        <f>SUM(Table39[[#This Row],[LPN Hours]], Table39[[#This Row],[LPN Admin Hours]])</f>
        <v>193.17222222222222</v>
      </c>
      <c r="V189" s="3">
        <f>Table39[[#This Row],[LPN Hours Contract]]+Table39[[#This Row],[LPN Admin Hours Contract]]</f>
        <v>0</v>
      </c>
      <c r="W189" s="4">
        <f t="shared" si="14"/>
        <v>0</v>
      </c>
      <c r="X189" s="3">
        <v>168.23333333333332</v>
      </c>
      <c r="Y189" s="3">
        <v>0</v>
      </c>
      <c r="Z189" s="4">
        <f>Table39[[#This Row],[LPN Hours Contract]]/Table39[[#This Row],[LPN Hours]]</f>
        <v>0</v>
      </c>
      <c r="AA189" s="3">
        <v>24.93888888888889</v>
      </c>
      <c r="AB189" s="3">
        <v>0</v>
      </c>
      <c r="AC189" s="4">
        <v>0</v>
      </c>
      <c r="AD189" s="3">
        <f>SUM(Table39[[#This Row],[CNA Hours]], Table39[[#This Row],[NA in Training Hours]], Table39[[#This Row],[Med Aide/Tech Hours]])</f>
        <v>328.63888888888891</v>
      </c>
      <c r="AE189" s="3">
        <f>SUM(Table39[[#This Row],[CNA Hours Contract]], Table39[[#This Row],[NA in Training Hours Contract]], Table39[[#This Row],[Med Aide/Tech Hours Contract]])</f>
        <v>0</v>
      </c>
      <c r="AF189" s="4">
        <f>Table39[[#This Row],[CNA/NA/Med Aide Contract Hours]]/Table39[[#This Row],[Total CNA, NA in Training, Med Aide/Tech Hours]]</f>
        <v>0</v>
      </c>
      <c r="AG189" s="3">
        <v>317.06944444444446</v>
      </c>
      <c r="AH189" s="3">
        <v>0</v>
      </c>
      <c r="AI189" s="4">
        <f>Table39[[#This Row],[CNA Hours Contract]]/Table39[[#This Row],[CNA Hours]]</f>
        <v>0</v>
      </c>
      <c r="AJ189" s="3">
        <v>11.569444444444445</v>
      </c>
      <c r="AK189" s="3">
        <v>0</v>
      </c>
      <c r="AL189" s="4">
        <v>0</v>
      </c>
      <c r="AM189" s="3">
        <v>0</v>
      </c>
      <c r="AN189" s="3">
        <v>0</v>
      </c>
      <c r="AO189" s="4">
        <v>0</v>
      </c>
      <c r="AP189" s="1" t="s">
        <v>187</v>
      </c>
      <c r="AQ189" s="1">
        <v>4</v>
      </c>
    </row>
    <row r="190" spans="1:43" x14ac:dyDescent="0.2">
      <c r="A190" s="1" t="s">
        <v>221</v>
      </c>
      <c r="B190" s="1" t="s">
        <v>410</v>
      </c>
      <c r="C190" s="1" t="s">
        <v>472</v>
      </c>
      <c r="D190" s="1" t="s">
        <v>593</v>
      </c>
      <c r="E190" s="3">
        <v>25.055555555555557</v>
      </c>
      <c r="F190" s="3">
        <f t="shared" si="12"/>
        <v>158.14444444444445</v>
      </c>
      <c r="G190" s="3">
        <f>SUM(Table39[[#This Row],[RN Hours Contract (W/ Admin, DON)]], Table39[[#This Row],[LPN Contract Hours (w/ Admin)]], Table39[[#This Row],[CNA/NA/Med Aide Contract Hours]])</f>
        <v>20.055555555555557</v>
      </c>
      <c r="H190" s="4">
        <f>Table39[[#This Row],[Total Contract Hours]]/Table39[[#This Row],[Total Hours Nurse Staffing]]</f>
        <v>0.12681795826600156</v>
      </c>
      <c r="I190" s="3">
        <f>SUM(Table39[[#This Row],[RN Hours]], Table39[[#This Row],[RN Admin Hours]], Table39[[#This Row],[RN DON Hours]])</f>
        <v>34.511111111111106</v>
      </c>
      <c r="J190" s="3">
        <f t="shared" si="13"/>
        <v>0</v>
      </c>
      <c r="K190" s="4">
        <f>Table39[[#This Row],[RN Hours Contract (W/ Admin, DON)]]/Table39[[#This Row],[RN Hours (w/ Admin, DON)]]</f>
        <v>0</v>
      </c>
      <c r="L190" s="3">
        <v>24.022222222222222</v>
      </c>
      <c r="M190" s="3">
        <v>0</v>
      </c>
      <c r="N190" s="4">
        <f>Table39[[#This Row],[RN Hours Contract]]/Table39[[#This Row],[RN Hours]]</f>
        <v>0</v>
      </c>
      <c r="O190" s="3">
        <v>5.4222222222222225</v>
      </c>
      <c r="P190" s="3">
        <v>0</v>
      </c>
      <c r="Q190" s="4">
        <f>Table39[[#This Row],[RN Admin Hours Contract]]/Table39[[#This Row],[RN Admin Hours]]</f>
        <v>0</v>
      </c>
      <c r="R190" s="3">
        <v>5.0666666666666664</v>
      </c>
      <c r="S190" s="3">
        <v>0</v>
      </c>
      <c r="T190" s="4">
        <f>Table39[[#This Row],[RN DON Hours Contract]]/Table39[[#This Row],[RN DON Hours]]</f>
        <v>0</v>
      </c>
      <c r="U190" s="3">
        <f>SUM(Table39[[#This Row],[LPN Hours]], Table39[[#This Row],[LPN Admin Hours]])</f>
        <v>47.988888888888894</v>
      </c>
      <c r="V190" s="3">
        <f>Table39[[#This Row],[LPN Hours Contract]]+Table39[[#This Row],[LPN Admin Hours Contract]]</f>
        <v>10.58888888888889</v>
      </c>
      <c r="W190" s="4">
        <f t="shared" si="14"/>
        <v>0.2206529289187312</v>
      </c>
      <c r="X190" s="3">
        <v>36.894444444444446</v>
      </c>
      <c r="Y190" s="3">
        <v>10.58888888888889</v>
      </c>
      <c r="Z190" s="4">
        <f>Table39[[#This Row],[LPN Hours Contract]]/Table39[[#This Row],[LPN Hours]]</f>
        <v>0.28700496913115497</v>
      </c>
      <c r="AA190" s="3">
        <v>11.094444444444445</v>
      </c>
      <c r="AB190" s="3">
        <v>0</v>
      </c>
      <c r="AC190" s="4">
        <v>0</v>
      </c>
      <c r="AD190" s="3">
        <f>SUM(Table39[[#This Row],[CNA Hours]], Table39[[#This Row],[NA in Training Hours]], Table39[[#This Row],[Med Aide/Tech Hours]])</f>
        <v>75.644444444444446</v>
      </c>
      <c r="AE190" s="3">
        <f>SUM(Table39[[#This Row],[CNA Hours Contract]], Table39[[#This Row],[NA in Training Hours Contract]], Table39[[#This Row],[Med Aide/Tech Hours Contract]])</f>
        <v>9.4666666666666668</v>
      </c>
      <c r="AF190" s="4">
        <f>Table39[[#This Row],[CNA/NA/Med Aide Contract Hours]]/Table39[[#This Row],[Total CNA, NA in Training, Med Aide/Tech Hours]]</f>
        <v>0.12514688601645124</v>
      </c>
      <c r="AG190" s="3">
        <v>75.644444444444446</v>
      </c>
      <c r="AH190" s="3">
        <v>9.4666666666666668</v>
      </c>
      <c r="AI190" s="4">
        <f>Table39[[#This Row],[CNA Hours Contract]]/Table39[[#This Row],[CNA Hours]]</f>
        <v>0.12514688601645124</v>
      </c>
      <c r="AJ190" s="3">
        <v>0</v>
      </c>
      <c r="AK190" s="3">
        <v>0</v>
      </c>
      <c r="AL190" s="4">
        <v>0</v>
      </c>
      <c r="AM190" s="3">
        <v>0</v>
      </c>
      <c r="AN190" s="3">
        <v>0</v>
      </c>
      <c r="AO190" s="4">
        <v>0</v>
      </c>
      <c r="AP190" s="1" t="s">
        <v>188</v>
      </c>
      <c r="AQ190" s="1">
        <v>4</v>
      </c>
    </row>
    <row r="191" spans="1:43" x14ac:dyDescent="0.2">
      <c r="A191" s="1" t="s">
        <v>221</v>
      </c>
      <c r="B191" s="1" t="s">
        <v>411</v>
      </c>
      <c r="C191" s="1" t="s">
        <v>472</v>
      </c>
      <c r="D191" s="1" t="s">
        <v>593</v>
      </c>
      <c r="E191" s="3">
        <v>99.666666666666671</v>
      </c>
      <c r="F191" s="3">
        <f t="shared" si="12"/>
        <v>377.875</v>
      </c>
      <c r="G191" s="3">
        <f>SUM(Table39[[#This Row],[RN Hours Contract (W/ Admin, DON)]], Table39[[#This Row],[LPN Contract Hours (w/ Admin)]], Table39[[#This Row],[CNA/NA/Med Aide Contract Hours]])</f>
        <v>0</v>
      </c>
      <c r="H191" s="4">
        <f>Table39[[#This Row],[Total Contract Hours]]/Table39[[#This Row],[Total Hours Nurse Staffing]]</f>
        <v>0</v>
      </c>
      <c r="I191" s="3">
        <f>SUM(Table39[[#This Row],[RN Hours]], Table39[[#This Row],[RN Admin Hours]], Table39[[#This Row],[RN DON Hours]])</f>
        <v>49.153666666666673</v>
      </c>
      <c r="J191" s="3">
        <f t="shared" si="13"/>
        <v>0</v>
      </c>
      <c r="K191" s="4">
        <f>Table39[[#This Row],[RN Hours Contract (W/ Admin, DON)]]/Table39[[#This Row],[RN Hours (w/ Admin, DON)]]</f>
        <v>0</v>
      </c>
      <c r="L191" s="3">
        <v>32.620333333333335</v>
      </c>
      <c r="M191" s="3">
        <v>0</v>
      </c>
      <c r="N191" s="4">
        <f>Table39[[#This Row],[RN Hours Contract]]/Table39[[#This Row],[RN Hours]]</f>
        <v>0</v>
      </c>
      <c r="O191" s="3">
        <v>11.022222222222222</v>
      </c>
      <c r="P191" s="3">
        <v>0</v>
      </c>
      <c r="Q191" s="4">
        <f>Table39[[#This Row],[RN Admin Hours Contract]]/Table39[[#This Row],[RN Admin Hours]]</f>
        <v>0</v>
      </c>
      <c r="R191" s="3">
        <v>5.5111111111111111</v>
      </c>
      <c r="S191" s="3">
        <v>0</v>
      </c>
      <c r="T191" s="4">
        <f>Table39[[#This Row],[RN DON Hours Contract]]/Table39[[#This Row],[RN DON Hours]]</f>
        <v>0</v>
      </c>
      <c r="U191" s="3">
        <f>SUM(Table39[[#This Row],[LPN Hours]], Table39[[#This Row],[LPN Admin Hours]])</f>
        <v>110.03</v>
      </c>
      <c r="V191" s="3">
        <f>Table39[[#This Row],[LPN Hours Contract]]+Table39[[#This Row],[LPN Admin Hours Contract]]</f>
        <v>0</v>
      </c>
      <c r="W191" s="4">
        <f t="shared" si="14"/>
        <v>0</v>
      </c>
      <c r="X191" s="3">
        <v>110.03</v>
      </c>
      <c r="Y191" s="3">
        <v>0</v>
      </c>
      <c r="Z191" s="4">
        <f>Table39[[#This Row],[LPN Hours Contract]]/Table39[[#This Row],[LPN Hours]]</f>
        <v>0</v>
      </c>
      <c r="AA191" s="3">
        <v>0</v>
      </c>
      <c r="AB191" s="3">
        <v>0</v>
      </c>
      <c r="AC191" s="4">
        <v>0</v>
      </c>
      <c r="AD191" s="3">
        <f>SUM(Table39[[#This Row],[CNA Hours]], Table39[[#This Row],[NA in Training Hours]], Table39[[#This Row],[Med Aide/Tech Hours]])</f>
        <v>218.69133333333335</v>
      </c>
      <c r="AE191" s="3">
        <f>SUM(Table39[[#This Row],[CNA Hours Contract]], Table39[[#This Row],[NA in Training Hours Contract]], Table39[[#This Row],[Med Aide/Tech Hours Contract]])</f>
        <v>0</v>
      </c>
      <c r="AF191" s="4">
        <f>Table39[[#This Row],[CNA/NA/Med Aide Contract Hours]]/Table39[[#This Row],[Total CNA, NA in Training, Med Aide/Tech Hours]]</f>
        <v>0</v>
      </c>
      <c r="AG191" s="3">
        <v>218.69133333333335</v>
      </c>
      <c r="AH191" s="3">
        <v>0</v>
      </c>
      <c r="AI191" s="4">
        <f>Table39[[#This Row],[CNA Hours Contract]]/Table39[[#This Row],[CNA Hours]]</f>
        <v>0</v>
      </c>
      <c r="AJ191" s="3">
        <v>0</v>
      </c>
      <c r="AK191" s="3">
        <v>0</v>
      </c>
      <c r="AL191" s="4">
        <v>0</v>
      </c>
      <c r="AM191" s="3">
        <v>0</v>
      </c>
      <c r="AN191" s="3">
        <v>0</v>
      </c>
      <c r="AO191" s="4">
        <v>0</v>
      </c>
      <c r="AP191" s="1" t="s">
        <v>189</v>
      </c>
      <c r="AQ191" s="1">
        <v>4</v>
      </c>
    </row>
    <row r="192" spans="1:43" x14ac:dyDescent="0.2">
      <c r="A192" s="1" t="s">
        <v>221</v>
      </c>
      <c r="B192" s="1" t="s">
        <v>412</v>
      </c>
      <c r="C192" s="1" t="s">
        <v>535</v>
      </c>
      <c r="D192" s="1" t="s">
        <v>596</v>
      </c>
      <c r="E192" s="3">
        <v>132.64444444444445</v>
      </c>
      <c r="F192" s="3">
        <f t="shared" si="12"/>
        <v>514.3748888888889</v>
      </c>
      <c r="G192" s="3">
        <f>SUM(Table39[[#This Row],[RN Hours Contract (W/ Admin, DON)]], Table39[[#This Row],[LPN Contract Hours (w/ Admin)]], Table39[[#This Row],[CNA/NA/Med Aide Contract Hours]])</f>
        <v>8.8888888888888892E-2</v>
      </c>
      <c r="H192" s="4">
        <f>Table39[[#This Row],[Total Contract Hours]]/Table39[[#This Row],[Total Hours Nurse Staffing]]</f>
        <v>1.7280954185166288E-4</v>
      </c>
      <c r="I192" s="3">
        <f>SUM(Table39[[#This Row],[RN Hours]], Table39[[#This Row],[RN Admin Hours]], Table39[[#This Row],[RN DON Hours]])</f>
        <v>72.536999999999992</v>
      </c>
      <c r="J192" s="3">
        <f t="shared" si="13"/>
        <v>8.8888888888888892E-2</v>
      </c>
      <c r="K192" s="4">
        <f>Table39[[#This Row],[RN Hours Contract (W/ Admin, DON)]]/Table39[[#This Row],[RN Hours (w/ Admin, DON)]]</f>
        <v>1.2254282488783504E-3</v>
      </c>
      <c r="L192" s="3">
        <v>45.025888888888886</v>
      </c>
      <c r="M192" s="3">
        <v>8.8888888888888892E-2</v>
      </c>
      <c r="N192" s="4">
        <f>Table39[[#This Row],[RN Hours Contract]]/Table39[[#This Row],[RN Hours]]</f>
        <v>1.9741728832548188E-3</v>
      </c>
      <c r="O192" s="3">
        <v>22.977777777777778</v>
      </c>
      <c r="P192" s="3">
        <v>0</v>
      </c>
      <c r="Q192" s="4">
        <f>Table39[[#This Row],[RN Admin Hours Contract]]/Table39[[#This Row],[RN Admin Hours]]</f>
        <v>0</v>
      </c>
      <c r="R192" s="3">
        <v>4.5333333333333332</v>
      </c>
      <c r="S192" s="3">
        <v>0</v>
      </c>
      <c r="T192" s="4">
        <f>Table39[[#This Row],[RN DON Hours Contract]]/Table39[[#This Row],[RN DON Hours]]</f>
        <v>0</v>
      </c>
      <c r="U192" s="3">
        <f>SUM(Table39[[#This Row],[LPN Hours]], Table39[[#This Row],[LPN Admin Hours]])</f>
        <v>119.14433333333332</v>
      </c>
      <c r="V192" s="3">
        <f>Table39[[#This Row],[LPN Hours Contract]]+Table39[[#This Row],[LPN Admin Hours Contract]]</f>
        <v>0</v>
      </c>
      <c r="W192" s="4">
        <f t="shared" si="14"/>
        <v>0</v>
      </c>
      <c r="X192" s="3">
        <v>93.904222222222216</v>
      </c>
      <c r="Y192" s="3">
        <v>0</v>
      </c>
      <c r="Z192" s="4">
        <f>Table39[[#This Row],[LPN Hours Contract]]/Table39[[#This Row],[LPN Hours]]</f>
        <v>0</v>
      </c>
      <c r="AA192" s="3">
        <v>25.240111111111112</v>
      </c>
      <c r="AB192" s="3">
        <v>0</v>
      </c>
      <c r="AC192" s="4">
        <f>Table39[[#This Row],[LPN Admin Hours Contract]]/Table39[[#This Row],[LPN Admin Hours]]</f>
        <v>0</v>
      </c>
      <c r="AD192" s="3">
        <f>SUM(Table39[[#This Row],[CNA Hours]], Table39[[#This Row],[NA in Training Hours]], Table39[[#This Row],[Med Aide/Tech Hours]])</f>
        <v>322.69355555555558</v>
      </c>
      <c r="AE192" s="3">
        <f>SUM(Table39[[#This Row],[CNA Hours Contract]], Table39[[#This Row],[NA in Training Hours Contract]], Table39[[#This Row],[Med Aide/Tech Hours Contract]])</f>
        <v>0</v>
      </c>
      <c r="AF192" s="4">
        <f>Table39[[#This Row],[CNA/NA/Med Aide Contract Hours]]/Table39[[#This Row],[Total CNA, NA in Training, Med Aide/Tech Hours]]</f>
        <v>0</v>
      </c>
      <c r="AG192" s="3">
        <v>282.02811111111112</v>
      </c>
      <c r="AH192" s="3">
        <v>0</v>
      </c>
      <c r="AI192" s="4">
        <f>Table39[[#This Row],[CNA Hours Contract]]/Table39[[#This Row],[CNA Hours]]</f>
        <v>0</v>
      </c>
      <c r="AJ192" s="3">
        <v>40.665444444444432</v>
      </c>
      <c r="AK192" s="3">
        <v>0</v>
      </c>
      <c r="AL192" s="4">
        <v>0</v>
      </c>
      <c r="AM192" s="3">
        <v>0</v>
      </c>
      <c r="AN192" s="3">
        <v>0</v>
      </c>
      <c r="AO192" s="4">
        <v>0</v>
      </c>
      <c r="AP192" s="1" t="s">
        <v>190</v>
      </c>
      <c r="AQ192" s="1">
        <v>4</v>
      </c>
    </row>
    <row r="193" spans="1:43" x14ac:dyDescent="0.2">
      <c r="A193" s="1" t="s">
        <v>221</v>
      </c>
      <c r="B193" s="1" t="s">
        <v>413</v>
      </c>
      <c r="C193" s="1" t="s">
        <v>445</v>
      </c>
      <c r="D193" s="1" t="s">
        <v>572</v>
      </c>
      <c r="E193" s="3">
        <v>71.400000000000006</v>
      </c>
      <c r="F193" s="3">
        <f t="shared" si="12"/>
        <v>456.79477777777777</v>
      </c>
      <c r="G193" s="3">
        <f>SUM(Table39[[#This Row],[RN Hours Contract (W/ Admin, DON)]], Table39[[#This Row],[LPN Contract Hours (w/ Admin)]], Table39[[#This Row],[CNA/NA/Med Aide Contract Hours]])</f>
        <v>0</v>
      </c>
      <c r="H193" s="4">
        <f>Table39[[#This Row],[Total Contract Hours]]/Table39[[#This Row],[Total Hours Nurse Staffing]]</f>
        <v>0</v>
      </c>
      <c r="I193" s="3">
        <f>SUM(Table39[[#This Row],[RN Hours]], Table39[[#This Row],[RN Admin Hours]], Table39[[#This Row],[RN DON Hours]])</f>
        <v>51.024444444444441</v>
      </c>
      <c r="J193" s="3">
        <f t="shared" si="13"/>
        <v>0</v>
      </c>
      <c r="K193" s="4">
        <f>Table39[[#This Row],[RN Hours Contract (W/ Admin, DON)]]/Table39[[#This Row],[RN Hours (w/ Admin, DON)]]</f>
        <v>0</v>
      </c>
      <c r="L193" s="3">
        <v>40.560555555555553</v>
      </c>
      <c r="M193" s="3">
        <v>0</v>
      </c>
      <c r="N193" s="4">
        <f>Table39[[#This Row],[RN Hours Contract]]/Table39[[#This Row],[RN Hours]]</f>
        <v>0</v>
      </c>
      <c r="O193" s="3">
        <v>5.2972222222222225</v>
      </c>
      <c r="P193" s="3">
        <v>0</v>
      </c>
      <c r="Q193" s="4">
        <f>Table39[[#This Row],[RN Admin Hours Contract]]/Table39[[#This Row],[RN Admin Hours]]</f>
        <v>0</v>
      </c>
      <c r="R193" s="3">
        <v>5.166666666666667</v>
      </c>
      <c r="S193" s="3">
        <v>0</v>
      </c>
      <c r="T193" s="4">
        <f>Table39[[#This Row],[RN DON Hours Contract]]/Table39[[#This Row],[RN DON Hours]]</f>
        <v>0</v>
      </c>
      <c r="U193" s="3">
        <f>SUM(Table39[[#This Row],[LPN Hours]], Table39[[#This Row],[LPN Admin Hours]])</f>
        <v>76.14811111111112</v>
      </c>
      <c r="V193" s="3">
        <f>Table39[[#This Row],[LPN Hours Contract]]+Table39[[#This Row],[LPN Admin Hours Contract]]</f>
        <v>0</v>
      </c>
      <c r="W193" s="4">
        <f t="shared" si="14"/>
        <v>0</v>
      </c>
      <c r="X193" s="3">
        <v>69.565444444444452</v>
      </c>
      <c r="Y193" s="3">
        <v>0</v>
      </c>
      <c r="Z193" s="4">
        <f>Table39[[#This Row],[LPN Hours Contract]]/Table39[[#This Row],[LPN Hours]]</f>
        <v>0</v>
      </c>
      <c r="AA193" s="3">
        <v>6.5826666666666664</v>
      </c>
      <c r="AB193" s="3">
        <v>0</v>
      </c>
      <c r="AC193" s="4">
        <f>Table39[[#This Row],[LPN Admin Hours Contract]]/Table39[[#This Row],[LPN Admin Hours]]</f>
        <v>0</v>
      </c>
      <c r="AD193" s="3">
        <f>SUM(Table39[[#This Row],[CNA Hours]], Table39[[#This Row],[NA in Training Hours]], Table39[[#This Row],[Med Aide/Tech Hours]])</f>
        <v>329.62222222222221</v>
      </c>
      <c r="AE193" s="3">
        <f>SUM(Table39[[#This Row],[CNA Hours Contract]], Table39[[#This Row],[NA in Training Hours Contract]], Table39[[#This Row],[Med Aide/Tech Hours Contract]])</f>
        <v>0</v>
      </c>
      <c r="AF193" s="4">
        <f>Table39[[#This Row],[CNA/NA/Med Aide Contract Hours]]/Table39[[#This Row],[Total CNA, NA in Training, Med Aide/Tech Hours]]</f>
        <v>0</v>
      </c>
      <c r="AG193" s="3">
        <v>329.62222222222221</v>
      </c>
      <c r="AH193" s="3">
        <v>0</v>
      </c>
      <c r="AI193" s="4">
        <f>Table39[[#This Row],[CNA Hours Contract]]/Table39[[#This Row],[CNA Hours]]</f>
        <v>0</v>
      </c>
      <c r="AJ193" s="3">
        <v>0</v>
      </c>
      <c r="AK193" s="3">
        <v>0</v>
      </c>
      <c r="AL193" s="4">
        <v>0</v>
      </c>
      <c r="AM193" s="3">
        <v>0</v>
      </c>
      <c r="AN193" s="3">
        <v>0</v>
      </c>
      <c r="AO193" s="4">
        <v>0</v>
      </c>
      <c r="AP193" s="1" t="s">
        <v>191</v>
      </c>
      <c r="AQ193" s="1">
        <v>4</v>
      </c>
    </row>
    <row r="194" spans="1:43" x14ac:dyDescent="0.2">
      <c r="A194" s="1" t="s">
        <v>221</v>
      </c>
      <c r="B194" s="1" t="s">
        <v>414</v>
      </c>
      <c r="C194" s="1" t="s">
        <v>472</v>
      </c>
      <c r="D194" s="1" t="s">
        <v>593</v>
      </c>
      <c r="E194" s="3">
        <v>101.51111111111111</v>
      </c>
      <c r="F194" s="3">
        <f t="shared" si="12"/>
        <v>322.30133333333333</v>
      </c>
      <c r="G194" s="3">
        <f>SUM(Table39[[#This Row],[RN Hours Contract (W/ Admin, DON)]], Table39[[#This Row],[LPN Contract Hours (w/ Admin)]], Table39[[#This Row],[CNA/NA/Med Aide Contract Hours]])</f>
        <v>5.1999999999999993</v>
      </c>
      <c r="H194" s="4">
        <f>Table39[[#This Row],[Total Contract Hours]]/Table39[[#This Row],[Total Hours Nurse Staffing]]</f>
        <v>1.6133969866708585E-2</v>
      </c>
      <c r="I194" s="3">
        <f>SUM(Table39[[#This Row],[RN Hours]], Table39[[#This Row],[RN Admin Hours]], Table39[[#This Row],[RN DON Hours]])</f>
        <v>57.202333333333328</v>
      </c>
      <c r="J194" s="3">
        <f t="shared" si="13"/>
        <v>0.51111111111111107</v>
      </c>
      <c r="K194" s="4">
        <f>Table39[[#This Row],[RN Hours Contract (W/ Admin, DON)]]/Table39[[#This Row],[RN Hours (w/ Admin, DON)]]</f>
        <v>8.9351444482645426E-3</v>
      </c>
      <c r="L194" s="3">
        <v>36.135999999999996</v>
      </c>
      <c r="M194" s="3">
        <v>0</v>
      </c>
      <c r="N194" s="4">
        <f>Table39[[#This Row],[RN Hours Contract]]/Table39[[#This Row],[RN Hours]]</f>
        <v>0</v>
      </c>
      <c r="O194" s="3">
        <v>15.466333333333333</v>
      </c>
      <c r="P194" s="3">
        <v>0.51111111111111107</v>
      </c>
      <c r="Q194" s="4">
        <f>Table39[[#This Row],[RN Admin Hours Contract]]/Table39[[#This Row],[RN Admin Hours]]</f>
        <v>3.3046689224624094E-2</v>
      </c>
      <c r="R194" s="3">
        <v>5.6</v>
      </c>
      <c r="S194" s="3">
        <v>0</v>
      </c>
      <c r="T194" s="4">
        <f>Table39[[#This Row],[RN DON Hours Contract]]/Table39[[#This Row],[RN DON Hours]]</f>
        <v>0</v>
      </c>
      <c r="U194" s="3">
        <f>SUM(Table39[[#This Row],[LPN Hours]], Table39[[#This Row],[LPN Admin Hours]])</f>
        <v>75.413111111111107</v>
      </c>
      <c r="V194" s="3">
        <f>Table39[[#This Row],[LPN Hours Contract]]+Table39[[#This Row],[LPN Admin Hours Contract]]</f>
        <v>0.3611111111111111</v>
      </c>
      <c r="W194" s="4">
        <f t="shared" si="14"/>
        <v>4.7884393813041647E-3</v>
      </c>
      <c r="X194" s="3">
        <v>67.882555555555555</v>
      </c>
      <c r="Y194" s="3">
        <v>0.3611111111111111</v>
      </c>
      <c r="Z194" s="4">
        <f>Table39[[#This Row],[LPN Hours Contract]]/Table39[[#This Row],[LPN Hours]]</f>
        <v>5.3196452042170873E-3</v>
      </c>
      <c r="AA194" s="3">
        <v>7.5305555555555568</v>
      </c>
      <c r="AB194" s="3">
        <v>0</v>
      </c>
      <c r="AC194" s="4">
        <f>Table39[[#This Row],[LPN Admin Hours Contract]]/Table39[[#This Row],[LPN Admin Hours]]</f>
        <v>0</v>
      </c>
      <c r="AD194" s="3">
        <f>SUM(Table39[[#This Row],[CNA Hours]], Table39[[#This Row],[NA in Training Hours]], Table39[[#This Row],[Med Aide/Tech Hours]])</f>
        <v>189.68588888888888</v>
      </c>
      <c r="AE194" s="3">
        <f>SUM(Table39[[#This Row],[CNA Hours Contract]], Table39[[#This Row],[NA in Training Hours Contract]], Table39[[#This Row],[Med Aide/Tech Hours Contract]])</f>
        <v>4.3277777777777775</v>
      </c>
      <c r="AF194" s="4">
        <f>Table39[[#This Row],[CNA/NA/Med Aide Contract Hours]]/Table39[[#This Row],[Total CNA, NA in Training, Med Aide/Tech Hours]]</f>
        <v>2.2815496730559819E-2</v>
      </c>
      <c r="AG194" s="3">
        <v>189.68588888888888</v>
      </c>
      <c r="AH194" s="3">
        <v>4.3277777777777775</v>
      </c>
      <c r="AI194" s="4">
        <f>Table39[[#This Row],[CNA Hours Contract]]/Table39[[#This Row],[CNA Hours]]</f>
        <v>2.2815496730559819E-2</v>
      </c>
      <c r="AJ194" s="3">
        <v>0</v>
      </c>
      <c r="AK194" s="3">
        <v>0</v>
      </c>
      <c r="AL194" s="4">
        <v>0</v>
      </c>
      <c r="AM194" s="3">
        <v>0</v>
      </c>
      <c r="AN194" s="3">
        <v>0</v>
      </c>
      <c r="AO194" s="4">
        <v>0</v>
      </c>
      <c r="AP194" s="1" t="s">
        <v>192</v>
      </c>
      <c r="AQ194" s="1">
        <v>4</v>
      </c>
    </row>
    <row r="195" spans="1:43" x14ac:dyDescent="0.2">
      <c r="A195" s="1" t="s">
        <v>221</v>
      </c>
      <c r="B195" s="1" t="s">
        <v>415</v>
      </c>
      <c r="C195" s="1" t="s">
        <v>472</v>
      </c>
      <c r="D195" s="1" t="s">
        <v>593</v>
      </c>
      <c r="E195" s="3">
        <v>70.411111111111111</v>
      </c>
      <c r="F195" s="3">
        <f t="shared" si="12"/>
        <v>326.75788888888889</v>
      </c>
      <c r="G195" s="3">
        <f>SUM(Table39[[#This Row],[RN Hours Contract (W/ Admin, DON)]], Table39[[#This Row],[LPN Contract Hours (w/ Admin)]], Table39[[#This Row],[CNA/NA/Med Aide Contract Hours]])</f>
        <v>0</v>
      </c>
      <c r="H195" s="4">
        <f>Table39[[#This Row],[Total Contract Hours]]/Table39[[#This Row],[Total Hours Nurse Staffing]]</f>
        <v>0</v>
      </c>
      <c r="I195" s="3">
        <f>SUM(Table39[[#This Row],[RN Hours]], Table39[[#This Row],[RN Admin Hours]], Table39[[#This Row],[RN DON Hours]])</f>
        <v>57.551000000000002</v>
      </c>
      <c r="J195" s="3">
        <f t="shared" si="13"/>
        <v>0</v>
      </c>
      <c r="K195" s="4">
        <f>Table39[[#This Row],[RN Hours Contract (W/ Admin, DON)]]/Table39[[#This Row],[RN Hours (w/ Admin, DON)]]</f>
        <v>0</v>
      </c>
      <c r="L195" s="3">
        <v>35.717666666666666</v>
      </c>
      <c r="M195" s="3">
        <v>0</v>
      </c>
      <c r="N195" s="4">
        <f>Table39[[#This Row],[RN Hours Contract]]/Table39[[#This Row],[RN Hours]]</f>
        <v>0</v>
      </c>
      <c r="O195" s="3">
        <v>16.322222222222223</v>
      </c>
      <c r="P195" s="3">
        <v>0</v>
      </c>
      <c r="Q195" s="4">
        <f>Table39[[#This Row],[RN Admin Hours Contract]]/Table39[[#This Row],[RN Admin Hours]]</f>
        <v>0</v>
      </c>
      <c r="R195" s="3">
        <v>5.5111111111111111</v>
      </c>
      <c r="S195" s="3">
        <v>0</v>
      </c>
      <c r="T195" s="4">
        <f>Table39[[#This Row],[RN DON Hours Contract]]/Table39[[#This Row],[RN DON Hours]]</f>
        <v>0</v>
      </c>
      <c r="U195" s="3">
        <f>SUM(Table39[[#This Row],[LPN Hours]], Table39[[#This Row],[LPN Admin Hours]])</f>
        <v>102.62288888888888</v>
      </c>
      <c r="V195" s="3">
        <f>Table39[[#This Row],[LPN Hours Contract]]+Table39[[#This Row],[LPN Admin Hours Contract]]</f>
        <v>0</v>
      </c>
      <c r="W195" s="4">
        <f t="shared" si="14"/>
        <v>0</v>
      </c>
      <c r="X195" s="3">
        <v>102.53955555555555</v>
      </c>
      <c r="Y195" s="3">
        <v>0</v>
      </c>
      <c r="Z195" s="4">
        <f>Table39[[#This Row],[LPN Hours Contract]]/Table39[[#This Row],[LPN Hours]]</f>
        <v>0</v>
      </c>
      <c r="AA195" s="3">
        <v>8.3333333333333329E-2</v>
      </c>
      <c r="AB195" s="3">
        <v>0</v>
      </c>
      <c r="AC195" s="4">
        <f>Table39[[#This Row],[LPN Admin Hours Contract]]/Table39[[#This Row],[LPN Admin Hours]]</f>
        <v>0</v>
      </c>
      <c r="AD195" s="3">
        <f>SUM(Table39[[#This Row],[CNA Hours]], Table39[[#This Row],[NA in Training Hours]], Table39[[#This Row],[Med Aide/Tech Hours]])</f>
        <v>166.584</v>
      </c>
      <c r="AE195" s="3">
        <f>SUM(Table39[[#This Row],[CNA Hours Contract]], Table39[[#This Row],[NA in Training Hours Contract]], Table39[[#This Row],[Med Aide/Tech Hours Contract]])</f>
        <v>0</v>
      </c>
      <c r="AF195" s="4">
        <f>Table39[[#This Row],[CNA/NA/Med Aide Contract Hours]]/Table39[[#This Row],[Total CNA, NA in Training, Med Aide/Tech Hours]]</f>
        <v>0</v>
      </c>
      <c r="AG195" s="3">
        <v>166.584</v>
      </c>
      <c r="AH195" s="3">
        <v>0</v>
      </c>
      <c r="AI195" s="4">
        <f>Table39[[#This Row],[CNA Hours Contract]]/Table39[[#This Row],[CNA Hours]]</f>
        <v>0</v>
      </c>
      <c r="AJ195" s="3">
        <v>0</v>
      </c>
      <c r="AK195" s="3">
        <v>0</v>
      </c>
      <c r="AL195" s="4">
        <v>0</v>
      </c>
      <c r="AM195" s="3">
        <v>0</v>
      </c>
      <c r="AN195" s="3">
        <v>0</v>
      </c>
      <c r="AO195" s="4">
        <v>0</v>
      </c>
      <c r="AP195" s="1" t="s">
        <v>193</v>
      </c>
      <c r="AQ195" s="1">
        <v>4</v>
      </c>
    </row>
    <row r="196" spans="1:43" x14ac:dyDescent="0.2">
      <c r="A196" s="1" t="s">
        <v>221</v>
      </c>
      <c r="B196" s="1" t="s">
        <v>416</v>
      </c>
      <c r="C196" s="1" t="s">
        <v>456</v>
      </c>
      <c r="D196" s="1" t="s">
        <v>581</v>
      </c>
      <c r="E196" s="3">
        <v>128.3111111111111</v>
      </c>
      <c r="F196" s="3">
        <f t="shared" si="12"/>
        <v>545.88599999999997</v>
      </c>
      <c r="G196" s="3">
        <f>SUM(Table39[[#This Row],[RN Hours Contract (W/ Admin, DON)]], Table39[[#This Row],[LPN Contract Hours (w/ Admin)]], Table39[[#This Row],[CNA/NA/Med Aide Contract Hours]])</f>
        <v>0</v>
      </c>
      <c r="H196" s="4">
        <f>Table39[[#This Row],[Total Contract Hours]]/Table39[[#This Row],[Total Hours Nurse Staffing]]</f>
        <v>0</v>
      </c>
      <c r="I196" s="3">
        <f>SUM(Table39[[#This Row],[RN Hours]], Table39[[#This Row],[RN Admin Hours]], Table39[[#This Row],[RN DON Hours]])</f>
        <v>72.880333333333326</v>
      </c>
      <c r="J196" s="3">
        <f t="shared" si="13"/>
        <v>0</v>
      </c>
      <c r="K196" s="4">
        <f>Table39[[#This Row],[RN Hours Contract (W/ Admin, DON)]]/Table39[[#This Row],[RN Hours (w/ Admin, DON)]]</f>
        <v>0</v>
      </c>
      <c r="L196" s="3">
        <v>53.928111111111107</v>
      </c>
      <c r="M196" s="3">
        <v>0</v>
      </c>
      <c r="N196" s="4">
        <f>Table39[[#This Row],[RN Hours Contract]]/Table39[[#This Row],[RN Hours]]</f>
        <v>0</v>
      </c>
      <c r="O196" s="3">
        <v>18.952222222222222</v>
      </c>
      <c r="P196" s="3">
        <v>0</v>
      </c>
      <c r="Q196" s="4">
        <f>Table39[[#This Row],[RN Admin Hours Contract]]/Table39[[#This Row],[RN Admin Hours]]</f>
        <v>0</v>
      </c>
      <c r="R196" s="3">
        <v>0</v>
      </c>
      <c r="S196" s="3">
        <v>0</v>
      </c>
      <c r="T196" s="4">
        <v>0</v>
      </c>
      <c r="U196" s="3">
        <f>SUM(Table39[[#This Row],[LPN Hours]], Table39[[#This Row],[LPN Admin Hours]])</f>
        <v>162.75066666666666</v>
      </c>
      <c r="V196" s="3">
        <f>Table39[[#This Row],[LPN Hours Contract]]+Table39[[#This Row],[LPN Admin Hours Contract]]</f>
        <v>0</v>
      </c>
      <c r="W196" s="4">
        <f t="shared" si="14"/>
        <v>0</v>
      </c>
      <c r="X196" s="3">
        <v>140.27177777777777</v>
      </c>
      <c r="Y196" s="3">
        <v>0</v>
      </c>
      <c r="Z196" s="4">
        <f>Table39[[#This Row],[LPN Hours Contract]]/Table39[[#This Row],[LPN Hours]]</f>
        <v>0</v>
      </c>
      <c r="AA196" s="3">
        <v>22.478888888888889</v>
      </c>
      <c r="AB196" s="3">
        <v>0</v>
      </c>
      <c r="AC196" s="4">
        <f>Table39[[#This Row],[LPN Admin Hours Contract]]/Table39[[#This Row],[LPN Admin Hours]]</f>
        <v>0</v>
      </c>
      <c r="AD196" s="3">
        <f>SUM(Table39[[#This Row],[CNA Hours]], Table39[[#This Row],[NA in Training Hours]], Table39[[#This Row],[Med Aide/Tech Hours]])</f>
        <v>310.25500000000005</v>
      </c>
      <c r="AE196" s="3">
        <f>SUM(Table39[[#This Row],[CNA Hours Contract]], Table39[[#This Row],[NA in Training Hours Contract]], Table39[[#This Row],[Med Aide/Tech Hours Contract]])</f>
        <v>0</v>
      </c>
      <c r="AF196" s="4">
        <f>Table39[[#This Row],[CNA/NA/Med Aide Contract Hours]]/Table39[[#This Row],[Total CNA, NA in Training, Med Aide/Tech Hours]]</f>
        <v>0</v>
      </c>
      <c r="AG196" s="3">
        <v>245.77377777777778</v>
      </c>
      <c r="AH196" s="3">
        <v>0</v>
      </c>
      <c r="AI196" s="4">
        <f>Table39[[#This Row],[CNA Hours Contract]]/Table39[[#This Row],[CNA Hours]]</f>
        <v>0</v>
      </c>
      <c r="AJ196" s="3">
        <v>64.481222222222272</v>
      </c>
      <c r="AK196" s="3">
        <v>0</v>
      </c>
      <c r="AL196" s="4">
        <v>0</v>
      </c>
      <c r="AM196" s="3">
        <v>0</v>
      </c>
      <c r="AN196" s="3">
        <v>0</v>
      </c>
      <c r="AO196" s="4">
        <v>0</v>
      </c>
      <c r="AP196" s="1" t="s">
        <v>194</v>
      </c>
      <c r="AQ196" s="1">
        <v>4</v>
      </c>
    </row>
    <row r="197" spans="1:43" x14ac:dyDescent="0.2">
      <c r="A197" s="1" t="s">
        <v>221</v>
      </c>
      <c r="B197" s="1" t="s">
        <v>417</v>
      </c>
      <c r="C197" s="1" t="s">
        <v>460</v>
      </c>
      <c r="D197" s="1" t="s">
        <v>584</v>
      </c>
      <c r="E197" s="3">
        <v>72.36666666666666</v>
      </c>
      <c r="F197" s="3">
        <f t="shared" si="12"/>
        <v>367.98555555555561</v>
      </c>
      <c r="G197" s="3">
        <f>SUM(Table39[[#This Row],[RN Hours Contract (W/ Admin, DON)]], Table39[[#This Row],[LPN Contract Hours (w/ Admin)]], Table39[[#This Row],[CNA/NA/Med Aide Contract Hours]])</f>
        <v>0.11944444444444445</v>
      </c>
      <c r="H197" s="4">
        <f>Table39[[#This Row],[Total Contract Hours]]/Table39[[#This Row],[Total Hours Nurse Staffing]]</f>
        <v>3.2459003523689032E-4</v>
      </c>
      <c r="I197" s="3">
        <f>SUM(Table39[[#This Row],[RN Hours]], Table39[[#This Row],[RN Admin Hours]], Table39[[#This Row],[RN DON Hours]])</f>
        <v>52.315555555555555</v>
      </c>
      <c r="J197" s="3">
        <f t="shared" si="13"/>
        <v>0.11944444444444445</v>
      </c>
      <c r="K197" s="4">
        <f>Table39[[#This Row],[RN Hours Contract (W/ Admin, DON)]]/Table39[[#This Row],[RN Hours (w/ Admin, DON)]]</f>
        <v>2.2831535128706145E-3</v>
      </c>
      <c r="L197" s="3">
        <v>22.924777777777777</v>
      </c>
      <c r="M197" s="3">
        <v>0</v>
      </c>
      <c r="N197" s="4">
        <f>Table39[[#This Row],[RN Hours Contract]]/Table39[[#This Row],[RN Hours]]</f>
        <v>0</v>
      </c>
      <c r="O197" s="3">
        <v>23.30188888888889</v>
      </c>
      <c r="P197" s="3">
        <v>0.11944444444444445</v>
      </c>
      <c r="Q197" s="4">
        <f>Table39[[#This Row],[RN Admin Hours Contract]]/Table39[[#This Row],[RN Admin Hours]]</f>
        <v>5.1259554542550196E-3</v>
      </c>
      <c r="R197" s="3">
        <v>6.0888888888888886</v>
      </c>
      <c r="S197" s="3">
        <v>0</v>
      </c>
      <c r="T197" s="4">
        <f>Table39[[#This Row],[RN DON Hours Contract]]/Table39[[#This Row],[RN DON Hours]]</f>
        <v>0</v>
      </c>
      <c r="U197" s="3">
        <f>SUM(Table39[[#This Row],[LPN Hours]], Table39[[#This Row],[LPN Admin Hours]])</f>
        <v>96.01111111111112</v>
      </c>
      <c r="V197" s="3">
        <f>Table39[[#This Row],[LPN Hours Contract]]+Table39[[#This Row],[LPN Admin Hours Contract]]</f>
        <v>0</v>
      </c>
      <c r="W197" s="4">
        <f t="shared" si="14"/>
        <v>0</v>
      </c>
      <c r="X197" s="3">
        <v>74.844555555555559</v>
      </c>
      <c r="Y197" s="3">
        <v>0</v>
      </c>
      <c r="Z197" s="4">
        <f>Table39[[#This Row],[LPN Hours Contract]]/Table39[[#This Row],[LPN Hours]]</f>
        <v>0</v>
      </c>
      <c r="AA197" s="3">
        <v>21.166555555555554</v>
      </c>
      <c r="AB197" s="3">
        <v>0</v>
      </c>
      <c r="AC197" s="4">
        <f>Table39[[#This Row],[LPN Admin Hours Contract]]/Table39[[#This Row],[LPN Admin Hours]]</f>
        <v>0</v>
      </c>
      <c r="AD197" s="3">
        <f>SUM(Table39[[#This Row],[CNA Hours]], Table39[[#This Row],[NA in Training Hours]], Table39[[#This Row],[Med Aide/Tech Hours]])</f>
        <v>219.6588888888889</v>
      </c>
      <c r="AE197" s="3">
        <f>SUM(Table39[[#This Row],[CNA Hours Contract]], Table39[[#This Row],[NA in Training Hours Contract]], Table39[[#This Row],[Med Aide/Tech Hours Contract]])</f>
        <v>0</v>
      </c>
      <c r="AF197" s="4">
        <f>Table39[[#This Row],[CNA/NA/Med Aide Contract Hours]]/Table39[[#This Row],[Total CNA, NA in Training, Med Aide/Tech Hours]]</f>
        <v>0</v>
      </c>
      <c r="AG197" s="3">
        <v>208.16755555555557</v>
      </c>
      <c r="AH197" s="3">
        <v>0</v>
      </c>
      <c r="AI197" s="4">
        <f>Table39[[#This Row],[CNA Hours Contract]]/Table39[[#This Row],[CNA Hours]]</f>
        <v>0</v>
      </c>
      <c r="AJ197" s="3">
        <v>7.2805555555555559</v>
      </c>
      <c r="AK197" s="3">
        <v>0</v>
      </c>
      <c r="AL197" s="4">
        <v>0</v>
      </c>
      <c r="AM197" s="3">
        <v>4.2107777777777775</v>
      </c>
      <c r="AN197" s="3">
        <v>0</v>
      </c>
      <c r="AO197" s="4">
        <v>0</v>
      </c>
      <c r="AP197" s="1" t="s">
        <v>195</v>
      </c>
      <c r="AQ197" s="1">
        <v>4</v>
      </c>
    </row>
    <row r="198" spans="1:43" x14ac:dyDescent="0.2">
      <c r="A198" s="1" t="s">
        <v>221</v>
      </c>
      <c r="B198" s="1" t="s">
        <v>418</v>
      </c>
      <c r="C198" s="1" t="s">
        <v>475</v>
      </c>
      <c r="D198" s="1" t="s">
        <v>596</v>
      </c>
      <c r="E198" s="3">
        <v>87.777777777777771</v>
      </c>
      <c r="F198" s="3">
        <f t="shared" si="12"/>
        <v>334.09300000000002</v>
      </c>
      <c r="G198" s="3">
        <f>SUM(Table39[[#This Row],[RN Hours Contract (W/ Admin, DON)]], Table39[[#This Row],[LPN Contract Hours (w/ Admin)]], Table39[[#This Row],[CNA/NA/Med Aide Contract Hours]])</f>
        <v>1.4222222222222223</v>
      </c>
      <c r="H198" s="4">
        <f>Table39[[#This Row],[Total Contract Hours]]/Table39[[#This Row],[Total Hours Nurse Staffing]]</f>
        <v>4.2569650433329108E-3</v>
      </c>
      <c r="I198" s="3">
        <f>SUM(Table39[[#This Row],[RN Hours]], Table39[[#This Row],[RN Admin Hours]], Table39[[#This Row],[RN DON Hours]])</f>
        <v>25.980666666666668</v>
      </c>
      <c r="J198" s="3">
        <f t="shared" si="13"/>
        <v>1.4222222222222223</v>
      </c>
      <c r="K198" s="4">
        <f>Table39[[#This Row],[RN Hours Contract (W/ Admin, DON)]]/Table39[[#This Row],[RN Hours (w/ Admin, DON)]]</f>
        <v>5.4741559963391584E-2</v>
      </c>
      <c r="L198" s="3">
        <v>10.958444444444444</v>
      </c>
      <c r="M198" s="3">
        <v>0.26666666666666666</v>
      </c>
      <c r="N198" s="4">
        <f>Table39[[#This Row],[RN Hours Contract]]/Table39[[#This Row],[RN Hours]]</f>
        <v>2.4334354024293799E-2</v>
      </c>
      <c r="O198" s="3">
        <v>10.311111111111112</v>
      </c>
      <c r="P198" s="3">
        <v>0.8</v>
      </c>
      <c r="Q198" s="4">
        <f>Table39[[#This Row],[RN Admin Hours Contract]]/Table39[[#This Row],[RN Admin Hours]]</f>
        <v>7.7586206896551727E-2</v>
      </c>
      <c r="R198" s="3">
        <v>4.7111111111111112</v>
      </c>
      <c r="S198" s="3">
        <v>0.35555555555555557</v>
      </c>
      <c r="T198" s="4">
        <f>Table39[[#This Row],[RN DON Hours Contract]]/Table39[[#This Row],[RN DON Hours]]</f>
        <v>7.5471698113207544E-2</v>
      </c>
      <c r="U198" s="3">
        <f>SUM(Table39[[#This Row],[LPN Hours]], Table39[[#This Row],[LPN Admin Hours]])</f>
        <v>99.344666666666669</v>
      </c>
      <c r="V198" s="3">
        <f>Table39[[#This Row],[LPN Hours Contract]]+Table39[[#This Row],[LPN Admin Hours Contract]]</f>
        <v>0</v>
      </c>
      <c r="W198" s="4">
        <f t="shared" si="14"/>
        <v>0</v>
      </c>
      <c r="X198" s="3">
        <v>73.801111111111112</v>
      </c>
      <c r="Y198" s="3">
        <v>0</v>
      </c>
      <c r="Z198" s="4">
        <f>Table39[[#This Row],[LPN Hours Contract]]/Table39[[#This Row],[LPN Hours]]</f>
        <v>0</v>
      </c>
      <c r="AA198" s="3">
        <v>25.543555555555557</v>
      </c>
      <c r="AB198" s="3">
        <v>0</v>
      </c>
      <c r="AC198" s="4">
        <f>Table39[[#This Row],[LPN Admin Hours Contract]]/Table39[[#This Row],[LPN Admin Hours]]</f>
        <v>0</v>
      </c>
      <c r="AD198" s="3">
        <f>SUM(Table39[[#This Row],[CNA Hours]], Table39[[#This Row],[NA in Training Hours]], Table39[[#This Row],[Med Aide/Tech Hours]])</f>
        <v>208.76766666666668</v>
      </c>
      <c r="AE198" s="3">
        <f>SUM(Table39[[#This Row],[CNA Hours Contract]], Table39[[#This Row],[NA in Training Hours Contract]], Table39[[#This Row],[Med Aide/Tech Hours Contract]])</f>
        <v>0</v>
      </c>
      <c r="AF198" s="4">
        <f>Table39[[#This Row],[CNA/NA/Med Aide Contract Hours]]/Table39[[#This Row],[Total CNA, NA in Training, Med Aide/Tech Hours]]</f>
        <v>0</v>
      </c>
      <c r="AG198" s="3">
        <v>203.36933333333334</v>
      </c>
      <c r="AH198" s="3">
        <v>0</v>
      </c>
      <c r="AI198" s="4">
        <f>Table39[[#This Row],[CNA Hours Contract]]/Table39[[#This Row],[CNA Hours]]</f>
        <v>0</v>
      </c>
      <c r="AJ198" s="3">
        <v>5.3983333333333325</v>
      </c>
      <c r="AK198" s="3">
        <v>0</v>
      </c>
      <c r="AL198" s="4">
        <v>0</v>
      </c>
      <c r="AM198" s="3">
        <v>0</v>
      </c>
      <c r="AN198" s="3">
        <v>0</v>
      </c>
      <c r="AO198" s="4">
        <v>0</v>
      </c>
      <c r="AP198" s="1" t="s">
        <v>196</v>
      </c>
      <c r="AQ198" s="1">
        <v>4</v>
      </c>
    </row>
    <row r="199" spans="1:43" x14ac:dyDescent="0.2">
      <c r="A199" s="1" t="s">
        <v>221</v>
      </c>
      <c r="B199" s="1" t="s">
        <v>419</v>
      </c>
      <c r="C199" s="1" t="s">
        <v>560</v>
      </c>
      <c r="D199" s="1" t="s">
        <v>634</v>
      </c>
      <c r="E199" s="3">
        <v>49.866666666666667</v>
      </c>
      <c r="F199" s="3">
        <f t="shared" si="12"/>
        <v>211.49655555555557</v>
      </c>
      <c r="G199" s="3">
        <f>SUM(Table39[[#This Row],[RN Hours Contract (W/ Admin, DON)]], Table39[[#This Row],[LPN Contract Hours (w/ Admin)]], Table39[[#This Row],[CNA/NA/Med Aide Contract Hours]])</f>
        <v>0</v>
      </c>
      <c r="H199" s="4">
        <f>Table39[[#This Row],[Total Contract Hours]]/Table39[[#This Row],[Total Hours Nurse Staffing]]</f>
        <v>0</v>
      </c>
      <c r="I199" s="3">
        <f>SUM(Table39[[#This Row],[RN Hours]], Table39[[#This Row],[RN Admin Hours]], Table39[[#This Row],[RN DON Hours]])</f>
        <v>46.792555555555559</v>
      </c>
      <c r="J199" s="3">
        <f t="shared" si="13"/>
        <v>0</v>
      </c>
      <c r="K199" s="4">
        <f>Table39[[#This Row],[RN Hours Contract (W/ Admin, DON)]]/Table39[[#This Row],[RN Hours (w/ Admin, DON)]]</f>
        <v>0</v>
      </c>
      <c r="L199" s="3">
        <v>35.592555555555556</v>
      </c>
      <c r="M199" s="3">
        <v>0</v>
      </c>
      <c r="N199" s="4">
        <f>Table39[[#This Row],[RN Hours Contract]]/Table39[[#This Row],[RN Hours]]</f>
        <v>0</v>
      </c>
      <c r="O199" s="3">
        <v>5.6</v>
      </c>
      <c r="P199" s="3">
        <v>0</v>
      </c>
      <c r="Q199" s="4">
        <f>Table39[[#This Row],[RN Admin Hours Contract]]/Table39[[#This Row],[RN Admin Hours]]</f>
        <v>0</v>
      </c>
      <c r="R199" s="3">
        <v>5.6</v>
      </c>
      <c r="S199" s="3">
        <v>0</v>
      </c>
      <c r="T199" s="4">
        <f>Table39[[#This Row],[RN DON Hours Contract]]/Table39[[#This Row],[RN DON Hours]]</f>
        <v>0</v>
      </c>
      <c r="U199" s="3">
        <f>SUM(Table39[[#This Row],[LPN Hours]], Table39[[#This Row],[LPN Admin Hours]])</f>
        <v>42.144333333333329</v>
      </c>
      <c r="V199" s="3">
        <f>Table39[[#This Row],[LPN Hours Contract]]+Table39[[#This Row],[LPN Admin Hours Contract]]</f>
        <v>0</v>
      </c>
      <c r="W199" s="4">
        <f t="shared" si="14"/>
        <v>0</v>
      </c>
      <c r="X199" s="3">
        <v>42.144333333333329</v>
      </c>
      <c r="Y199" s="3">
        <v>0</v>
      </c>
      <c r="Z199" s="4">
        <f>Table39[[#This Row],[LPN Hours Contract]]/Table39[[#This Row],[LPN Hours]]</f>
        <v>0</v>
      </c>
      <c r="AA199" s="3">
        <v>0</v>
      </c>
      <c r="AB199" s="3">
        <v>0</v>
      </c>
      <c r="AC199" s="4">
        <v>0</v>
      </c>
      <c r="AD199" s="3">
        <f>SUM(Table39[[#This Row],[CNA Hours]], Table39[[#This Row],[NA in Training Hours]], Table39[[#This Row],[Med Aide/Tech Hours]])</f>
        <v>122.55966666666667</v>
      </c>
      <c r="AE199" s="3">
        <f>SUM(Table39[[#This Row],[CNA Hours Contract]], Table39[[#This Row],[NA in Training Hours Contract]], Table39[[#This Row],[Med Aide/Tech Hours Contract]])</f>
        <v>0</v>
      </c>
      <c r="AF199" s="4">
        <f>Table39[[#This Row],[CNA/NA/Med Aide Contract Hours]]/Table39[[#This Row],[Total CNA, NA in Training, Med Aide/Tech Hours]]</f>
        <v>0</v>
      </c>
      <c r="AG199" s="3">
        <v>122.55966666666667</v>
      </c>
      <c r="AH199" s="3">
        <v>0</v>
      </c>
      <c r="AI199" s="4">
        <f>Table39[[#This Row],[CNA Hours Contract]]/Table39[[#This Row],[CNA Hours]]</f>
        <v>0</v>
      </c>
      <c r="AJ199" s="3">
        <v>0</v>
      </c>
      <c r="AK199" s="3">
        <v>0</v>
      </c>
      <c r="AL199" s="4">
        <v>0</v>
      </c>
      <c r="AM199" s="3">
        <v>0</v>
      </c>
      <c r="AN199" s="3">
        <v>0</v>
      </c>
      <c r="AO199" s="4">
        <v>0</v>
      </c>
      <c r="AP199" s="1" t="s">
        <v>197</v>
      </c>
      <c r="AQ199" s="1">
        <v>4</v>
      </c>
    </row>
    <row r="200" spans="1:43" x14ac:dyDescent="0.2">
      <c r="A200" s="1" t="s">
        <v>221</v>
      </c>
      <c r="B200" s="1" t="s">
        <v>420</v>
      </c>
      <c r="C200" s="1" t="s">
        <v>561</v>
      </c>
      <c r="D200" s="1" t="s">
        <v>578</v>
      </c>
      <c r="E200" s="3">
        <v>99.922222222222217</v>
      </c>
      <c r="F200" s="3">
        <f t="shared" si="12"/>
        <v>330.20944444444444</v>
      </c>
      <c r="G200" s="3">
        <f>SUM(Table39[[#This Row],[RN Hours Contract (W/ Admin, DON)]], Table39[[#This Row],[LPN Contract Hours (w/ Admin)]], Table39[[#This Row],[CNA/NA/Med Aide Contract Hours]])</f>
        <v>0</v>
      </c>
      <c r="H200" s="4">
        <f>Table39[[#This Row],[Total Contract Hours]]/Table39[[#This Row],[Total Hours Nurse Staffing]]</f>
        <v>0</v>
      </c>
      <c r="I200" s="3">
        <f>SUM(Table39[[#This Row],[RN Hours]], Table39[[#This Row],[RN Admin Hours]], Table39[[#This Row],[RN DON Hours]])</f>
        <v>76.38122222222222</v>
      </c>
      <c r="J200" s="3">
        <f t="shared" si="13"/>
        <v>0</v>
      </c>
      <c r="K200" s="4">
        <f>Table39[[#This Row],[RN Hours Contract (W/ Admin, DON)]]/Table39[[#This Row],[RN Hours (w/ Admin, DON)]]</f>
        <v>0</v>
      </c>
      <c r="L200" s="3">
        <v>60.914555555555559</v>
      </c>
      <c r="M200" s="3">
        <v>0</v>
      </c>
      <c r="N200" s="4">
        <f>Table39[[#This Row],[RN Hours Contract]]/Table39[[#This Row],[RN Hours]]</f>
        <v>0</v>
      </c>
      <c r="O200" s="3">
        <v>10.044444444444444</v>
      </c>
      <c r="P200" s="3">
        <v>0</v>
      </c>
      <c r="Q200" s="4">
        <f>Table39[[#This Row],[RN Admin Hours Contract]]/Table39[[#This Row],[RN Admin Hours]]</f>
        <v>0</v>
      </c>
      <c r="R200" s="3">
        <v>5.4222222222222225</v>
      </c>
      <c r="S200" s="3">
        <v>0</v>
      </c>
      <c r="T200" s="4">
        <f>Table39[[#This Row],[RN DON Hours Contract]]/Table39[[#This Row],[RN DON Hours]]</f>
        <v>0</v>
      </c>
      <c r="U200" s="3">
        <f>SUM(Table39[[#This Row],[LPN Hours]], Table39[[#This Row],[LPN Admin Hours]])</f>
        <v>74.564444444444447</v>
      </c>
      <c r="V200" s="3">
        <f>Table39[[#This Row],[LPN Hours Contract]]+Table39[[#This Row],[LPN Admin Hours Contract]]</f>
        <v>0</v>
      </c>
      <c r="W200" s="4">
        <f t="shared" si="14"/>
        <v>0</v>
      </c>
      <c r="X200" s="3">
        <v>74.564444444444447</v>
      </c>
      <c r="Y200" s="3">
        <v>0</v>
      </c>
      <c r="Z200" s="4">
        <f>Table39[[#This Row],[LPN Hours Contract]]/Table39[[#This Row],[LPN Hours]]</f>
        <v>0</v>
      </c>
      <c r="AA200" s="3">
        <v>0</v>
      </c>
      <c r="AB200" s="3">
        <v>0</v>
      </c>
      <c r="AC200" s="4">
        <v>0</v>
      </c>
      <c r="AD200" s="3">
        <f>SUM(Table39[[#This Row],[CNA Hours]], Table39[[#This Row],[NA in Training Hours]], Table39[[#This Row],[Med Aide/Tech Hours]])</f>
        <v>179.26377777777776</v>
      </c>
      <c r="AE200" s="3">
        <f>SUM(Table39[[#This Row],[CNA Hours Contract]], Table39[[#This Row],[NA in Training Hours Contract]], Table39[[#This Row],[Med Aide/Tech Hours Contract]])</f>
        <v>0</v>
      </c>
      <c r="AF200" s="4">
        <f>Table39[[#This Row],[CNA/NA/Med Aide Contract Hours]]/Table39[[#This Row],[Total CNA, NA in Training, Med Aide/Tech Hours]]</f>
        <v>0</v>
      </c>
      <c r="AG200" s="3">
        <v>179.26377777777776</v>
      </c>
      <c r="AH200" s="3">
        <v>0</v>
      </c>
      <c r="AI200" s="4">
        <f>Table39[[#This Row],[CNA Hours Contract]]/Table39[[#This Row],[CNA Hours]]</f>
        <v>0</v>
      </c>
      <c r="AJ200" s="3">
        <v>0</v>
      </c>
      <c r="AK200" s="3">
        <v>0</v>
      </c>
      <c r="AL200" s="4">
        <v>0</v>
      </c>
      <c r="AM200" s="3">
        <v>0</v>
      </c>
      <c r="AN200" s="3">
        <v>0</v>
      </c>
      <c r="AO200" s="4">
        <v>0</v>
      </c>
      <c r="AP200" s="1" t="s">
        <v>198</v>
      </c>
      <c r="AQ200" s="1">
        <v>4</v>
      </c>
    </row>
    <row r="201" spans="1:43" x14ac:dyDescent="0.2">
      <c r="A201" s="1" t="s">
        <v>221</v>
      </c>
      <c r="B201" s="1" t="s">
        <v>421</v>
      </c>
      <c r="C201" s="1" t="s">
        <v>445</v>
      </c>
      <c r="D201" s="1" t="s">
        <v>572</v>
      </c>
      <c r="E201" s="3">
        <v>79.63333333333334</v>
      </c>
      <c r="F201" s="3">
        <f t="shared" si="12"/>
        <v>278.54166666666663</v>
      </c>
      <c r="G201" s="3">
        <f>SUM(Table39[[#This Row],[RN Hours Contract (W/ Admin, DON)]], Table39[[#This Row],[LPN Contract Hours (w/ Admin)]], Table39[[#This Row],[CNA/NA/Med Aide Contract Hours]])</f>
        <v>0</v>
      </c>
      <c r="H201" s="4">
        <f>Table39[[#This Row],[Total Contract Hours]]/Table39[[#This Row],[Total Hours Nurse Staffing]]</f>
        <v>0</v>
      </c>
      <c r="I201" s="3">
        <f>SUM(Table39[[#This Row],[RN Hours]], Table39[[#This Row],[RN Admin Hours]], Table39[[#This Row],[RN DON Hours]])</f>
        <v>57.791666666666657</v>
      </c>
      <c r="J201" s="3">
        <f t="shared" si="13"/>
        <v>0</v>
      </c>
      <c r="K201" s="4">
        <f>Table39[[#This Row],[RN Hours Contract (W/ Admin, DON)]]/Table39[[#This Row],[RN Hours (w/ Admin, DON)]]</f>
        <v>0</v>
      </c>
      <c r="L201" s="3">
        <v>3.2638888888888888</v>
      </c>
      <c r="M201" s="3">
        <v>0</v>
      </c>
      <c r="N201" s="4">
        <f>Table39[[#This Row],[RN Hours Contract]]/Table39[[#This Row],[RN Hours]]</f>
        <v>0</v>
      </c>
      <c r="O201" s="3">
        <v>43.68333333333333</v>
      </c>
      <c r="P201" s="3">
        <v>0</v>
      </c>
      <c r="Q201" s="4">
        <f>Table39[[#This Row],[RN Admin Hours Contract]]/Table39[[#This Row],[RN Admin Hours]]</f>
        <v>0</v>
      </c>
      <c r="R201" s="3">
        <v>10.844444444444445</v>
      </c>
      <c r="S201" s="3">
        <v>0</v>
      </c>
      <c r="T201" s="4">
        <f>Table39[[#This Row],[RN DON Hours Contract]]/Table39[[#This Row],[RN DON Hours]]</f>
        <v>0</v>
      </c>
      <c r="U201" s="3">
        <f>SUM(Table39[[#This Row],[LPN Hours]], Table39[[#This Row],[LPN Admin Hours]])</f>
        <v>53.569444444444443</v>
      </c>
      <c r="V201" s="3">
        <f>Table39[[#This Row],[LPN Hours Contract]]+Table39[[#This Row],[LPN Admin Hours Contract]]</f>
        <v>0</v>
      </c>
      <c r="W201" s="4">
        <f t="shared" si="14"/>
        <v>0</v>
      </c>
      <c r="X201" s="3">
        <v>53.569444444444443</v>
      </c>
      <c r="Y201" s="3">
        <v>0</v>
      </c>
      <c r="Z201" s="4">
        <f>Table39[[#This Row],[LPN Hours Contract]]/Table39[[#This Row],[LPN Hours]]</f>
        <v>0</v>
      </c>
      <c r="AA201" s="3">
        <v>0</v>
      </c>
      <c r="AB201" s="3">
        <v>0</v>
      </c>
      <c r="AC201" s="4">
        <v>0</v>
      </c>
      <c r="AD201" s="3">
        <f>SUM(Table39[[#This Row],[CNA Hours]], Table39[[#This Row],[NA in Training Hours]], Table39[[#This Row],[Med Aide/Tech Hours]])</f>
        <v>167.18055555555554</v>
      </c>
      <c r="AE201" s="3">
        <f>SUM(Table39[[#This Row],[CNA Hours Contract]], Table39[[#This Row],[NA in Training Hours Contract]], Table39[[#This Row],[Med Aide/Tech Hours Contract]])</f>
        <v>0</v>
      </c>
      <c r="AF201" s="4">
        <f>Table39[[#This Row],[CNA/NA/Med Aide Contract Hours]]/Table39[[#This Row],[Total CNA, NA in Training, Med Aide/Tech Hours]]</f>
        <v>0</v>
      </c>
      <c r="AG201" s="3">
        <v>161.73888888888888</v>
      </c>
      <c r="AH201" s="3">
        <v>0</v>
      </c>
      <c r="AI201" s="4">
        <f>Table39[[#This Row],[CNA Hours Contract]]/Table39[[#This Row],[CNA Hours]]</f>
        <v>0</v>
      </c>
      <c r="AJ201" s="3">
        <v>5.4416666666666664</v>
      </c>
      <c r="AK201" s="3">
        <v>0</v>
      </c>
      <c r="AL201" s="4">
        <v>0</v>
      </c>
      <c r="AM201" s="3">
        <v>0</v>
      </c>
      <c r="AN201" s="3">
        <v>0</v>
      </c>
      <c r="AO201" s="4">
        <v>0</v>
      </c>
      <c r="AP201" s="1" t="s">
        <v>199</v>
      </c>
      <c r="AQ201" s="1">
        <v>4</v>
      </c>
    </row>
    <row r="202" spans="1:43" x14ac:dyDescent="0.2">
      <c r="A202" s="1" t="s">
        <v>221</v>
      </c>
      <c r="B202" s="1" t="s">
        <v>422</v>
      </c>
      <c r="C202" s="1" t="s">
        <v>538</v>
      </c>
      <c r="D202" s="1" t="s">
        <v>578</v>
      </c>
      <c r="E202" s="3">
        <v>62.055555555555557</v>
      </c>
      <c r="F202" s="3">
        <f t="shared" si="12"/>
        <v>195.97277777777776</v>
      </c>
      <c r="G202" s="3">
        <f>SUM(Table39[[#This Row],[RN Hours Contract (W/ Admin, DON)]], Table39[[#This Row],[LPN Contract Hours (w/ Admin)]], Table39[[#This Row],[CNA/NA/Med Aide Contract Hours]])</f>
        <v>0</v>
      </c>
      <c r="H202" s="4">
        <f>Table39[[#This Row],[Total Contract Hours]]/Table39[[#This Row],[Total Hours Nurse Staffing]]</f>
        <v>0</v>
      </c>
      <c r="I202" s="3">
        <f>SUM(Table39[[#This Row],[RN Hours]], Table39[[#This Row],[RN Admin Hours]], Table39[[#This Row],[RN DON Hours]])</f>
        <v>45.18055555555555</v>
      </c>
      <c r="J202" s="3">
        <f t="shared" si="13"/>
        <v>0</v>
      </c>
      <c r="K202" s="4">
        <f>Table39[[#This Row],[RN Hours Contract (W/ Admin, DON)]]/Table39[[#This Row],[RN Hours (w/ Admin, DON)]]</f>
        <v>0</v>
      </c>
      <c r="L202" s="3">
        <v>35.4</v>
      </c>
      <c r="M202" s="3">
        <v>0</v>
      </c>
      <c r="N202" s="4">
        <f>Table39[[#This Row],[RN Hours Contract]]/Table39[[#This Row],[RN Hours]]</f>
        <v>0</v>
      </c>
      <c r="O202" s="3">
        <v>4.8</v>
      </c>
      <c r="P202" s="3">
        <v>0</v>
      </c>
      <c r="Q202" s="4">
        <f>Table39[[#This Row],[RN Admin Hours Contract]]/Table39[[#This Row],[RN Admin Hours]]</f>
        <v>0</v>
      </c>
      <c r="R202" s="3">
        <v>4.9805555555555552</v>
      </c>
      <c r="S202" s="3">
        <v>0</v>
      </c>
      <c r="T202" s="4">
        <f>Table39[[#This Row],[RN DON Hours Contract]]/Table39[[#This Row],[RN DON Hours]]</f>
        <v>0</v>
      </c>
      <c r="U202" s="3">
        <f>SUM(Table39[[#This Row],[LPN Hours]], Table39[[#This Row],[LPN Admin Hours]])</f>
        <v>43.819444444444443</v>
      </c>
      <c r="V202" s="3">
        <f>Table39[[#This Row],[LPN Hours Contract]]+Table39[[#This Row],[LPN Admin Hours Contract]]</f>
        <v>0</v>
      </c>
      <c r="W202" s="4">
        <f t="shared" si="14"/>
        <v>0</v>
      </c>
      <c r="X202" s="3">
        <v>43.819444444444443</v>
      </c>
      <c r="Y202" s="3">
        <v>0</v>
      </c>
      <c r="Z202" s="4">
        <f>Table39[[#This Row],[LPN Hours Contract]]/Table39[[#This Row],[LPN Hours]]</f>
        <v>0</v>
      </c>
      <c r="AA202" s="3">
        <v>0</v>
      </c>
      <c r="AB202" s="3">
        <v>0</v>
      </c>
      <c r="AC202" s="4">
        <v>0</v>
      </c>
      <c r="AD202" s="3">
        <f>SUM(Table39[[#This Row],[CNA Hours]], Table39[[#This Row],[NA in Training Hours]], Table39[[#This Row],[Med Aide/Tech Hours]])</f>
        <v>106.97277777777776</v>
      </c>
      <c r="AE202" s="3">
        <f>SUM(Table39[[#This Row],[CNA Hours Contract]], Table39[[#This Row],[NA in Training Hours Contract]], Table39[[#This Row],[Med Aide/Tech Hours Contract]])</f>
        <v>0</v>
      </c>
      <c r="AF202" s="4">
        <f>Table39[[#This Row],[CNA/NA/Med Aide Contract Hours]]/Table39[[#This Row],[Total CNA, NA in Training, Med Aide/Tech Hours]]</f>
        <v>0</v>
      </c>
      <c r="AG202" s="3">
        <v>106.97277777777776</v>
      </c>
      <c r="AH202" s="3">
        <v>0</v>
      </c>
      <c r="AI202" s="4">
        <f>Table39[[#This Row],[CNA Hours Contract]]/Table39[[#This Row],[CNA Hours]]</f>
        <v>0</v>
      </c>
      <c r="AJ202" s="3">
        <v>0</v>
      </c>
      <c r="AK202" s="3">
        <v>0</v>
      </c>
      <c r="AL202" s="4">
        <v>0</v>
      </c>
      <c r="AM202" s="3">
        <v>0</v>
      </c>
      <c r="AN202" s="3">
        <v>0</v>
      </c>
      <c r="AO202" s="4">
        <v>0</v>
      </c>
      <c r="AP202" s="1" t="s">
        <v>200</v>
      </c>
      <c r="AQ202" s="1">
        <v>4</v>
      </c>
    </row>
    <row r="203" spans="1:43" x14ac:dyDescent="0.2">
      <c r="A203" s="1" t="s">
        <v>221</v>
      </c>
      <c r="B203" s="1" t="s">
        <v>423</v>
      </c>
      <c r="C203" s="1" t="s">
        <v>562</v>
      </c>
      <c r="D203" s="1" t="s">
        <v>596</v>
      </c>
      <c r="E203" s="3">
        <v>43.788888888888891</v>
      </c>
      <c r="F203" s="3">
        <f t="shared" si="12"/>
        <v>256.41111111111115</v>
      </c>
      <c r="G203" s="3">
        <f>SUM(Table39[[#This Row],[RN Hours Contract (W/ Admin, DON)]], Table39[[#This Row],[LPN Contract Hours (w/ Admin)]], Table39[[#This Row],[CNA/NA/Med Aide Contract Hours]])</f>
        <v>0</v>
      </c>
      <c r="H203" s="4">
        <f>Table39[[#This Row],[Total Contract Hours]]/Table39[[#This Row],[Total Hours Nurse Staffing]]</f>
        <v>0</v>
      </c>
      <c r="I203" s="3">
        <f>SUM(Table39[[#This Row],[RN Hours]], Table39[[#This Row],[RN Admin Hours]], Table39[[#This Row],[RN DON Hours]])</f>
        <v>43.211111111111116</v>
      </c>
      <c r="J203" s="3">
        <f t="shared" si="13"/>
        <v>0</v>
      </c>
      <c r="K203" s="4">
        <f>Table39[[#This Row],[RN Hours Contract (W/ Admin, DON)]]/Table39[[#This Row],[RN Hours (w/ Admin, DON)]]</f>
        <v>0</v>
      </c>
      <c r="L203" s="3">
        <v>34.022222222222226</v>
      </c>
      <c r="M203" s="3">
        <v>0</v>
      </c>
      <c r="N203" s="4">
        <f>Table39[[#This Row],[RN Hours Contract]]/Table39[[#This Row],[RN Hours]]</f>
        <v>0</v>
      </c>
      <c r="O203" s="3">
        <v>5.0999999999999996</v>
      </c>
      <c r="P203" s="3">
        <v>0</v>
      </c>
      <c r="Q203" s="4">
        <f>Table39[[#This Row],[RN Admin Hours Contract]]/Table39[[#This Row],[RN Admin Hours]]</f>
        <v>0</v>
      </c>
      <c r="R203" s="3">
        <v>4.0888888888888886</v>
      </c>
      <c r="S203" s="3">
        <v>0</v>
      </c>
      <c r="T203" s="4">
        <f>Table39[[#This Row],[RN DON Hours Contract]]/Table39[[#This Row],[RN DON Hours]]</f>
        <v>0</v>
      </c>
      <c r="U203" s="3">
        <f>SUM(Table39[[#This Row],[LPN Hours]], Table39[[#This Row],[LPN Admin Hours]])</f>
        <v>76.711111111111109</v>
      </c>
      <c r="V203" s="3">
        <f>Table39[[#This Row],[LPN Hours Contract]]+Table39[[#This Row],[LPN Admin Hours Contract]]</f>
        <v>0</v>
      </c>
      <c r="W203" s="4">
        <f t="shared" si="14"/>
        <v>0</v>
      </c>
      <c r="X203" s="3">
        <v>71.694444444444443</v>
      </c>
      <c r="Y203" s="3">
        <v>0</v>
      </c>
      <c r="Z203" s="4">
        <f>Table39[[#This Row],[LPN Hours Contract]]/Table39[[#This Row],[LPN Hours]]</f>
        <v>0</v>
      </c>
      <c r="AA203" s="3">
        <v>5.0166666666666666</v>
      </c>
      <c r="AB203" s="3">
        <v>0</v>
      </c>
      <c r="AC203" s="4">
        <v>0</v>
      </c>
      <c r="AD203" s="3">
        <f>SUM(Table39[[#This Row],[CNA Hours]], Table39[[#This Row],[NA in Training Hours]], Table39[[#This Row],[Med Aide/Tech Hours]])</f>
        <v>136.48888888888891</v>
      </c>
      <c r="AE203" s="3">
        <f>SUM(Table39[[#This Row],[CNA Hours Contract]], Table39[[#This Row],[NA in Training Hours Contract]], Table39[[#This Row],[Med Aide/Tech Hours Contract]])</f>
        <v>0</v>
      </c>
      <c r="AF203" s="4">
        <f>Table39[[#This Row],[CNA/NA/Med Aide Contract Hours]]/Table39[[#This Row],[Total CNA, NA in Training, Med Aide/Tech Hours]]</f>
        <v>0</v>
      </c>
      <c r="AG203" s="3">
        <v>132.79444444444445</v>
      </c>
      <c r="AH203" s="3">
        <v>0</v>
      </c>
      <c r="AI203" s="4">
        <f>Table39[[#This Row],[CNA Hours Contract]]/Table39[[#This Row],[CNA Hours]]</f>
        <v>0</v>
      </c>
      <c r="AJ203" s="3">
        <v>3.6944444444444446</v>
      </c>
      <c r="AK203" s="3">
        <v>0</v>
      </c>
      <c r="AL203" s="4">
        <v>0</v>
      </c>
      <c r="AM203" s="3">
        <v>0</v>
      </c>
      <c r="AN203" s="3">
        <v>0</v>
      </c>
      <c r="AO203" s="4">
        <v>0</v>
      </c>
      <c r="AP203" s="1" t="s">
        <v>201</v>
      </c>
      <c r="AQ203" s="1">
        <v>4</v>
      </c>
    </row>
    <row r="204" spans="1:43" x14ac:dyDescent="0.2">
      <c r="A204" s="1" t="s">
        <v>221</v>
      </c>
      <c r="B204" s="1" t="s">
        <v>424</v>
      </c>
      <c r="C204" s="1" t="s">
        <v>475</v>
      </c>
      <c r="D204" s="1" t="s">
        <v>596</v>
      </c>
      <c r="E204" s="3">
        <v>23.666666666666668</v>
      </c>
      <c r="F204" s="3">
        <f t="shared" si="12"/>
        <v>108.63322222222223</v>
      </c>
      <c r="G204" s="3">
        <f>SUM(Table39[[#This Row],[RN Hours Contract (W/ Admin, DON)]], Table39[[#This Row],[LPN Contract Hours (w/ Admin)]], Table39[[#This Row],[CNA/NA/Med Aide Contract Hours]])</f>
        <v>0</v>
      </c>
      <c r="H204" s="4">
        <f>Table39[[#This Row],[Total Contract Hours]]/Table39[[#This Row],[Total Hours Nurse Staffing]]</f>
        <v>0</v>
      </c>
      <c r="I204" s="3">
        <f>SUM(Table39[[#This Row],[RN Hours]], Table39[[#This Row],[RN Admin Hours]], Table39[[#This Row],[RN DON Hours]])</f>
        <v>31.755777777777777</v>
      </c>
      <c r="J204" s="3">
        <f t="shared" si="13"/>
        <v>0</v>
      </c>
      <c r="K204" s="4">
        <f>Table39[[#This Row],[RN Hours Contract (W/ Admin, DON)]]/Table39[[#This Row],[RN Hours (w/ Admin, DON)]]</f>
        <v>0</v>
      </c>
      <c r="L204" s="3">
        <v>19.510333333333335</v>
      </c>
      <c r="M204" s="3">
        <v>0</v>
      </c>
      <c r="N204" s="4">
        <f>Table39[[#This Row],[RN Hours Contract]]/Table39[[#This Row],[RN Hours]]</f>
        <v>0</v>
      </c>
      <c r="O204" s="3">
        <v>8.6978888888888886</v>
      </c>
      <c r="P204" s="3">
        <v>0</v>
      </c>
      <c r="Q204" s="4">
        <f>Table39[[#This Row],[RN Admin Hours Contract]]/Table39[[#This Row],[RN Admin Hours]]</f>
        <v>0</v>
      </c>
      <c r="R204" s="3">
        <v>3.5475555555555522</v>
      </c>
      <c r="S204" s="3">
        <v>0</v>
      </c>
      <c r="T204" s="4">
        <f>Table39[[#This Row],[RN DON Hours Contract]]/Table39[[#This Row],[RN DON Hours]]</f>
        <v>0</v>
      </c>
      <c r="U204" s="3">
        <f>SUM(Table39[[#This Row],[LPN Hours]], Table39[[#This Row],[LPN Admin Hours]])</f>
        <v>21.766888888888889</v>
      </c>
      <c r="V204" s="3">
        <f>Table39[[#This Row],[LPN Hours Contract]]+Table39[[#This Row],[LPN Admin Hours Contract]]</f>
        <v>0</v>
      </c>
      <c r="W204" s="4">
        <f t="shared" si="14"/>
        <v>0</v>
      </c>
      <c r="X204" s="3">
        <v>21.766888888888889</v>
      </c>
      <c r="Y204" s="3">
        <v>0</v>
      </c>
      <c r="Z204" s="4">
        <f>Table39[[#This Row],[LPN Hours Contract]]/Table39[[#This Row],[LPN Hours]]</f>
        <v>0</v>
      </c>
      <c r="AA204" s="3">
        <v>0</v>
      </c>
      <c r="AB204" s="3">
        <v>0</v>
      </c>
      <c r="AC204" s="4">
        <v>0</v>
      </c>
      <c r="AD204" s="3">
        <f>SUM(Table39[[#This Row],[CNA Hours]], Table39[[#This Row],[NA in Training Hours]], Table39[[#This Row],[Med Aide/Tech Hours]])</f>
        <v>55.110555555555557</v>
      </c>
      <c r="AE204" s="3">
        <f>SUM(Table39[[#This Row],[CNA Hours Contract]], Table39[[#This Row],[NA in Training Hours Contract]], Table39[[#This Row],[Med Aide/Tech Hours Contract]])</f>
        <v>0</v>
      </c>
      <c r="AF204" s="4">
        <f>Table39[[#This Row],[CNA/NA/Med Aide Contract Hours]]/Table39[[#This Row],[Total CNA, NA in Training, Med Aide/Tech Hours]]</f>
        <v>0</v>
      </c>
      <c r="AG204" s="3">
        <v>55.110555555555557</v>
      </c>
      <c r="AH204" s="3">
        <v>0</v>
      </c>
      <c r="AI204" s="4">
        <f>Table39[[#This Row],[CNA Hours Contract]]/Table39[[#This Row],[CNA Hours]]</f>
        <v>0</v>
      </c>
      <c r="AJ204" s="3">
        <v>0</v>
      </c>
      <c r="AK204" s="3">
        <v>0</v>
      </c>
      <c r="AL204" s="4">
        <v>0</v>
      </c>
      <c r="AM204" s="3">
        <v>0</v>
      </c>
      <c r="AN204" s="3">
        <v>0</v>
      </c>
      <c r="AO204" s="4">
        <v>0</v>
      </c>
      <c r="AP204" s="1" t="s">
        <v>202</v>
      </c>
      <c r="AQ204" s="1">
        <v>4</v>
      </c>
    </row>
    <row r="205" spans="1:43" x14ac:dyDescent="0.2">
      <c r="A205" s="1" t="s">
        <v>221</v>
      </c>
      <c r="B205" s="1" t="s">
        <v>425</v>
      </c>
      <c r="C205" s="1" t="s">
        <v>563</v>
      </c>
      <c r="D205" s="1" t="s">
        <v>627</v>
      </c>
      <c r="E205" s="3">
        <v>69.688888888888883</v>
      </c>
      <c r="F205" s="3">
        <f t="shared" si="12"/>
        <v>259.08744444444449</v>
      </c>
      <c r="G205" s="3">
        <f>SUM(Table39[[#This Row],[RN Hours Contract (W/ Admin, DON)]], Table39[[#This Row],[LPN Contract Hours (w/ Admin)]], Table39[[#This Row],[CNA/NA/Med Aide Contract Hours]])</f>
        <v>0</v>
      </c>
      <c r="H205" s="4">
        <f>Table39[[#This Row],[Total Contract Hours]]/Table39[[#This Row],[Total Hours Nurse Staffing]]</f>
        <v>0</v>
      </c>
      <c r="I205" s="3">
        <f>SUM(Table39[[#This Row],[RN Hours]], Table39[[#This Row],[RN Admin Hours]], Table39[[#This Row],[RN DON Hours]])</f>
        <v>40.100333333333332</v>
      </c>
      <c r="J205" s="3">
        <f t="shared" si="13"/>
        <v>0</v>
      </c>
      <c r="K205" s="4">
        <f>Table39[[#This Row],[RN Hours Contract (W/ Admin, DON)]]/Table39[[#This Row],[RN Hours (w/ Admin, DON)]]</f>
        <v>0</v>
      </c>
      <c r="L205" s="3">
        <v>7.9225555555555554</v>
      </c>
      <c r="M205" s="3">
        <v>0</v>
      </c>
      <c r="N205" s="4">
        <f>Table39[[#This Row],[RN Hours Contract]]/Table39[[#This Row],[RN Hours]]</f>
        <v>0</v>
      </c>
      <c r="O205" s="3">
        <v>26.4</v>
      </c>
      <c r="P205" s="3">
        <v>0</v>
      </c>
      <c r="Q205" s="4">
        <f>Table39[[#This Row],[RN Admin Hours Contract]]/Table39[[#This Row],[RN Admin Hours]]</f>
        <v>0</v>
      </c>
      <c r="R205" s="3">
        <v>5.7777777777777777</v>
      </c>
      <c r="S205" s="3">
        <v>0</v>
      </c>
      <c r="T205" s="4">
        <f>Table39[[#This Row],[RN DON Hours Contract]]/Table39[[#This Row],[RN DON Hours]]</f>
        <v>0</v>
      </c>
      <c r="U205" s="3">
        <f>SUM(Table39[[#This Row],[LPN Hours]], Table39[[#This Row],[LPN Admin Hours]])</f>
        <v>64.784888888888887</v>
      </c>
      <c r="V205" s="3">
        <f>Table39[[#This Row],[LPN Hours Contract]]+Table39[[#This Row],[LPN Admin Hours Contract]]</f>
        <v>0</v>
      </c>
      <c r="W205" s="4">
        <f t="shared" si="14"/>
        <v>0</v>
      </c>
      <c r="X205" s="3">
        <v>56.036222222222221</v>
      </c>
      <c r="Y205" s="3">
        <v>0</v>
      </c>
      <c r="Z205" s="4">
        <f>Table39[[#This Row],[LPN Hours Contract]]/Table39[[#This Row],[LPN Hours]]</f>
        <v>0</v>
      </c>
      <c r="AA205" s="3">
        <v>8.7486666666666686</v>
      </c>
      <c r="AB205" s="3">
        <v>0</v>
      </c>
      <c r="AC205" s="4">
        <v>0</v>
      </c>
      <c r="AD205" s="3">
        <f>SUM(Table39[[#This Row],[CNA Hours]], Table39[[#This Row],[NA in Training Hours]], Table39[[#This Row],[Med Aide/Tech Hours]])</f>
        <v>154.20222222222225</v>
      </c>
      <c r="AE205" s="3">
        <f>SUM(Table39[[#This Row],[CNA Hours Contract]], Table39[[#This Row],[NA in Training Hours Contract]], Table39[[#This Row],[Med Aide/Tech Hours Contract]])</f>
        <v>0</v>
      </c>
      <c r="AF205" s="4">
        <f>Table39[[#This Row],[CNA/NA/Med Aide Contract Hours]]/Table39[[#This Row],[Total CNA, NA in Training, Med Aide/Tech Hours]]</f>
        <v>0</v>
      </c>
      <c r="AG205" s="3">
        <v>140.34177777777779</v>
      </c>
      <c r="AH205" s="3">
        <v>0</v>
      </c>
      <c r="AI205" s="4">
        <f>Table39[[#This Row],[CNA Hours Contract]]/Table39[[#This Row],[CNA Hours]]</f>
        <v>0</v>
      </c>
      <c r="AJ205" s="3">
        <v>13.860444444444445</v>
      </c>
      <c r="AK205" s="3">
        <v>0</v>
      </c>
      <c r="AL205" s="4">
        <v>0</v>
      </c>
      <c r="AM205" s="3">
        <v>0</v>
      </c>
      <c r="AN205" s="3">
        <v>0</v>
      </c>
      <c r="AO205" s="4">
        <v>0</v>
      </c>
      <c r="AP205" s="1" t="s">
        <v>203</v>
      </c>
      <c r="AQ205" s="1">
        <v>4</v>
      </c>
    </row>
    <row r="206" spans="1:43" x14ac:dyDescent="0.2">
      <c r="A206" s="1" t="s">
        <v>221</v>
      </c>
      <c r="B206" s="1" t="s">
        <v>426</v>
      </c>
      <c r="C206" s="1" t="s">
        <v>564</v>
      </c>
      <c r="D206" s="1" t="s">
        <v>622</v>
      </c>
      <c r="E206" s="3">
        <v>72.3</v>
      </c>
      <c r="F206" s="3">
        <f t="shared" si="12"/>
        <v>284.92644444444443</v>
      </c>
      <c r="G206" s="3">
        <f>SUM(Table39[[#This Row],[RN Hours Contract (W/ Admin, DON)]], Table39[[#This Row],[LPN Contract Hours (w/ Admin)]], Table39[[#This Row],[CNA/NA/Med Aide Contract Hours]])</f>
        <v>0</v>
      </c>
      <c r="H206" s="4">
        <f>Table39[[#This Row],[Total Contract Hours]]/Table39[[#This Row],[Total Hours Nurse Staffing]]</f>
        <v>0</v>
      </c>
      <c r="I206" s="3">
        <f>SUM(Table39[[#This Row],[RN Hours]], Table39[[#This Row],[RN Admin Hours]], Table39[[#This Row],[RN DON Hours]])</f>
        <v>30.633555555555553</v>
      </c>
      <c r="J206" s="3">
        <f t="shared" si="13"/>
        <v>0</v>
      </c>
      <c r="K206" s="4">
        <f>Table39[[#This Row],[RN Hours Contract (W/ Admin, DON)]]/Table39[[#This Row],[RN Hours (w/ Admin, DON)]]</f>
        <v>0</v>
      </c>
      <c r="L206" s="3">
        <v>19.433555555555554</v>
      </c>
      <c r="M206" s="3">
        <v>0</v>
      </c>
      <c r="N206" s="4">
        <f>Table39[[#This Row],[RN Hours Contract]]/Table39[[#This Row],[RN Hours]]</f>
        <v>0</v>
      </c>
      <c r="O206" s="3">
        <v>11.2</v>
      </c>
      <c r="P206" s="3">
        <v>0</v>
      </c>
      <c r="Q206" s="4">
        <f>Table39[[#This Row],[RN Admin Hours Contract]]/Table39[[#This Row],[RN Admin Hours]]</f>
        <v>0</v>
      </c>
      <c r="R206" s="3">
        <v>0</v>
      </c>
      <c r="S206" s="3">
        <v>0</v>
      </c>
      <c r="T206" s="4">
        <v>0</v>
      </c>
      <c r="U206" s="3">
        <f>SUM(Table39[[#This Row],[LPN Hours]], Table39[[#This Row],[LPN Admin Hours]])</f>
        <v>76.460777777777778</v>
      </c>
      <c r="V206" s="3">
        <f>Table39[[#This Row],[LPN Hours Contract]]+Table39[[#This Row],[LPN Admin Hours Contract]]</f>
        <v>0</v>
      </c>
      <c r="W206" s="4">
        <f t="shared" si="14"/>
        <v>0</v>
      </c>
      <c r="X206" s="3">
        <v>76.460777777777778</v>
      </c>
      <c r="Y206" s="3">
        <v>0</v>
      </c>
      <c r="Z206" s="4">
        <f>Table39[[#This Row],[LPN Hours Contract]]/Table39[[#This Row],[LPN Hours]]</f>
        <v>0</v>
      </c>
      <c r="AA206" s="3">
        <v>0</v>
      </c>
      <c r="AB206" s="3">
        <v>0</v>
      </c>
      <c r="AC206" s="4">
        <v>0</v>
      </c>
      <c r="AD206" s="3">
        <f>SUM(Table39[[#This Row],[CNA Hours]], Table39[[#This Row],[NA in Training Hours]], Table39[[#This Row],[Med Aide/Tech Hours]])</f>
        <v>177.83211111111112</v>
      </c>
      <c r="AE206" s="3">
        <f>SUM(Table39[[#This Row],[CNA Hours Contract]], Table39[[#This Row],[NA in Training Hours Contract]], Table39[[#This Row],[Med Aide/Tech Hours Contract]])</f>
        <v>0</v>
      </c>
      <c r="AF206" s="4">
        <f>Table39[[#This Row],[CNA/NA/Med Aide Contract Hours]]/Table39[[#This Row],[Total CNA, NA in Training, Med Aide/Tech Hours]]</f>
        <v>0</v>
      </c>
      <c r="AG206" s="3">
        <v>177.83211111111112</v>
      </c>
      <c r="AH206" s="3">
        <v>0</v>
      </c>
      <c r="AI206" s="4">
        <f>Table39[[#This Row],[CNA Hours Contract]]/Table39[[#This Row],[CNA Hours]]</f>
        <v>0</v>
      </c>
      <c r="AJ206" s="3">
        <v>0</v>
      </c>
      <c r="AK206" s="3">
        <v>0</v>
      </c>
      <c r="AL206" s="4">
        <v>0</v>
      </c>
      <c r="AM206" s="3">
        <v>0</v>
      </c>
      <c r="AN206" s="3">
        <v>0</v>
      </c>
      <c r="AO206" s="4">
        <v>0</v>
      </c>
      <c r="AP206" s="1" t="s">
        <v>204</v>
      </c>
      <c r="AQ206" s="1">
        <v>4</v>
      </c>
    </row>
    <row r="207" spans="1:43" x14ac:dyDescent="0.2">
      <c r="A207" s="1" t="s">
        <v>221</v>
      </c>
      <c r="B207" s="1" t="s">
        <v>427</v>
      </c>
      <c r="C207" s="1" t="s">
        <v>565</v>
      </c>
      <c r="D207" s="1" t="s">
        <v>606</v>
      </c>
      <c r="E207" s="3">
        <v>52.055555555555557</v>
      </c>
      <c r="F207" s="3">
        <f t="shared" si="12"/>
        <v>183.5661111111111</v>
      </c>
      <c r="G207" s="3">
        <f>SUM(Table39[[#This Row],[RN Hours Contract (W/ Admin, DON)]], Table39[[#This Row],[LPN Contract Hours (w/ Admin)]], Table39[[#This Row],[CNA/NA/Med Aide Contract Hours]])</f>
        <v>0</v>
      </c>
      <c r="H207" s="4">
        <f>Table39[[#This Row],[Total Contract Hours]]/Table39[[#This Row],[Total Hours Nurse Staffing]]</f>
        <v>0</v>
      </c>
      <c r="I207" s="3">
        <f>SUM(Table39[[#This Row],[RN Hours]], Table39[[#This Row],[RN Admin Hours]], Table39[[#This Row],[RN DON Hours]])</f>
        <v>33.343666666666664</v>
      </c>
      <c r="J207" s="3">
        <f t="shared" si="13"/>
        <v>0</v>
      </c>
      <c r="K207" s="4">
        <f>Table39[[#This Row],[RN Hours Contract (W/ Admin, DON)]]/Table39[[#This Row],[RN Hours (w/ Admin, DON)]]</f>
        <v>0</v>
      </c>
      <c r="L207" s="3">
        <v>11.565888888888889</v>
      </c>
      <c r="M207" s="3">
        <v>0</v>
      </c>
      <c r="N207" s="4">
        <f>Table39[[#This Row],[RN Hours Contract]]/Table39[[#This Row],[RN Hours]]</f>
        <v>0</v>
      </c>
      <c r="O207" s="3">
        <v>16.266666666666666</v>
      </c>
      <c r="P207" s="3">
        <v>0</v>
      </c>
      <c r="Q207" s="4">
        <f>Table39[[#This Row],[RN Admin Hours Contract]]/Table39[[#This Row],[RN Admin Hours]]</f>
        <v>0</v>
      </c>
      <c r="R207" s="3">
        <v>5.5111111111111111</v>
      </c>
      <c r="S207" s="3">
        <v>0</v>
      </c>
      <c r="T207" s="4">
        <f>Table39[[#This Row],[RN DON Hours Contract]]/Table39[[#This Row],[RN DON Hours]]</f>
        <v>0</v>
      </c>
      <c r="U207" s="3">
        <f>SUM(Table39[[#This Row],[LPN Hours]], Table39[[#This Row],[LPN Admin Hours]])</f>
        <v>47.122888888888887</v>
      </c>
      <c r="V207" s="3">
        <f>Table39[[#This Row],[LPN Hours Contract]]+Table39[[#This Row],[LPN Admin Hours Contract]]</f>
        <v>0</v>
      </c>
      <c r="W207" s="4">
        <f t="shared" si="14"/>
        <v>0</v>
      </c>
      <c r="X207" s="3">
        <v>42.753</v>
      </c>
      <c r="Y207" s="3">
        <v>0</v>
      </c>
      <c r="Z207" s="4">
        <f>Table39[[#This Row],[LPN Hours Contract]]/Table39[[#This Row],[LPN Hours]]</f>
        <v>0</v>
      </c>
      <c r="AA207" s="3">
        <v>4.3698888888888883</v>
      </c>
      <c r="AB207" s="3">
        <v>0</v>
      </c>
      <c r="AC207" s="4">
        <f>Table39[[#This Row],[LPN Admin Hours Contract]]/Table39[[#This Row],[LPN Admin Hours]]</f>
        <v>0</v>
      </c>
      <c r="AD207" s="3">
        <f>SUM(Table39[[#This Row],[CNA Hours]], Table39[[#This Row],[NA in Training Hours]], Table39[[#This Row],[Med Aide/Tech Hours]])</f>
        <v>103.09955555555555</v>
      </c>
      <c r="AE207" s="3">
        <f>SUM(Table39[[#This Row],[CNA Hours Contract]], Table39[[#This Row],[NA in Training Hours Contract]], Table39[[#This Row],[Med Aide/Tech Hours Contract]])</f>
        <v>0</v>
      </c>
      <c r="AF207" s="4">
        <f>Table39[[#This Row],[CNA/NA/Med Aide Contract Hours]]/Table39[[#This Row],[Total CNA, NA in Training, Med Aide/Tech Hours]]</f>
        <v>0</v>
      </c>
      <c r="AG207" s="3">
        <v>80.595111111111109</v>
      </c>
      <c r="AH207" s="3">
        <v>0</v>
      </c>
      <c r="AI207" s="4">
        <f>Table39[[#This Row],[CNA Hours Contract]]/Table39[[#This Row],[CNA Hours]]</f>
        <v>0</v>
      </c>
      <c r="AJ207" s="3">
        <v>22.504444444444449</v>
      </c>
      <c r="AK207" s="3">
        <v>0</v>
      </c>
      <c r="AL207" s="4">
        <v>0</v>
      </c>
      <c r="AM207" s="3">
        <v>0</v>
      </c>
      <c r="AN207" s="3">
        <v>0</v>
      </c>
      <c r="AO207" s="4">
        <v>0</v>
      </c>
      <c r="AP207" s="1" t="s">
        <v>205</v>
      </c>
      <c r="AQ207" s="1">
        <v>4</v>
      </c>
    </row>
    <row r="208" spans="1:43" x14ac:dyDescent="0.2">
      <c r="A208" s="1" t="s">
        <v>221</v>
      </c>
      <c r="B208" s="1" t="s">
        <v>428</v>
      </c>
      <c r="C208" s="1" t="s">
        <v>475</v>
      </c>
      <c r="D208" s="1" t="s">
        <v>596</v>
      </c>
      <c r="E208" s="3">
        <v>40.666666666666664</v>
      </c>
      <c r="F208" s="3">
        <f t="shared" si="12"/>
        <v>222.95388888888888</v>
      </c>
      <c r="G208" s="3">
        <f>SUM(Table39[[#This Row],[RN Hours Contract (W/ Admin, DON)]], Table39[[#This Row],[LPN Contract Hours (w/ Admin)]], Table39[[#This Row],[CNA/NA/Med Aide Contract Hours]])</f>
        <v>0</v>
      </c>
      <c r="H208" s="4">
        <f>Table39[[#This Row],[Total Contract Hours]]/Table39[[#This Row],[Total Hours Nurse Staffing]]</f>
        <v>0</v>
      </c>
      <c r="I208" s="3">
        <f>SUM(Table39[[#This Row],[RN Hours]], Table39[[#This Row],[RN Admin Hours]], Table39[[#This Row],[RN DON Hours]])</f>
        <v>43.547777777777782</v>
      </c>
      <c r="J208" s="3">
        <f t="shared" si="13"/>
        <v>0</v>
      </c>
      <c r="K208" s="4">
        <f>Table39[[#This Row],[RN Hours Contract (W/ Admin, DON)]]/Table39[[#This Row],[RN Hours (w/ Admin, DON)]]</f>
        <v>0</v>
      </c>
      <c r="L208" s="3">
        <v>24.614444444444448</v>
      </c>
      <c r="M208" s="3">
        <v>0</v>
      </c>
      <c r="N208" s="4">
        <f>Table39[[#This Row],[RN Hours Contract]]/Table39[[#This Row],[RN Hours]]</f>
        <v>0</v>
      </c>
      <c r="O208" s="3">
        <v>13.333333333333334</v>
      </c>
      <c r="P208" s="3">
        <v>0</v>
      </c>
      <c r="Q208" s="4">
        <f>Table39[[#This Row],[RN Admin Hours Contract]]/Table39[[#This Row],[RN Admin Hours]]</f>
        <v>0</v>
      </c>
      <c r="R208" s="3">
        <v>5.6</v>
      </c>
      <c r="S208" s="3">
        <v>0</v>
      </c>
      <c r="T208" s="4">
        <f>Table39[[#This Row],[RN DON Hours Contract]]/Table39[[#This Row],[RN DON Hours]]</f>
        <v>0</v>
      </c>
      <c r="U208" s="3">
        <f>SUM(Table39[[#This Row],[LPN Hours]], Table39[[#This Row],[LPN Admin Hours]])</f>
        <v>42.908555555555559</v>
      </c>
      <c r="V208" s="3">
        <f>Table39[[#This Row],[LPN Hours Contract]]+Table39[[#This Row],[LPN Admin Hours Contract]]</f>
        <v>0</v>
      </c>
      <c r="W208" s="4">
        <f t="shared" si="14"/>
        <v>0</v>
      </c>
      <c r="X208" s="3">
        <v>37.575222222222223</v>
      </c>
      <c r="Y208" s="3">
        <v>0</v>
      </c>
      <c r="Z208" s="4">
        <f>Table39[[#This Row],[LPN Hours Contract]]/Table39[[#This Row],[LPN Hours]]</f>
        <v>0</v>
      </c>
      <c r="AA208" s="3">
        <v>5.333333333333333</v>
      </c>
      <c r="AB208" s="3">
        <v>0</v>
      </c>
      <c r="AC208" s="4">
        <f>Table39[[#This Row],[LPN Admin Hours Contract]]/Table39[[#This Row],[LPN Admin Hours]]</f>
        <v>0</v>
      </c>
      <c r="AD208" s="3">
        <f>SUM(Table39[[#This Row],[CNA Hours]], Table39[[#This Row],[NA in Training Hours]], Table39[[#This Row],[Med Aide/Tech Hours]])</f>
        <v>136.49755555555555</v>
      </c>
      <c r="AE208" s="3">
        <f>SUM(Table39[[#This Row],[CNA Hours Contract]], Table39[[#This Row],[NA in Training Hours Contract]], Table39[[#This Row],[Med Aide/Tech Hours Contract]])</f>
        <v>0</v>
      </c>
      <c r="AF208" s="4">
        <f>Table39[[#This Row],[CNA/NA/Med Aide Contract Hours]]/Table39[[#This Row],[Total CNA, NA in Training, Med Aide/Tech Hours]]</f>
        <v>0</v>
      </c>
      <c r="AG208" s="3">
        <v>136.49755555555555</v>
      </c>
      <c r="AH208" s="3">
        <v>0</v>
      </c>
      <c r="AI208" s="4">
        <f>Table39[[#This Row],[CNA Hours Contract]]/Table39[[#This Row],[CNA Hours]]</f>
        <v>0</v>
      </c>
      <c r="AJ208" s="3">
        <v>0</v>
      </c>
      <c r="AK208" s="3">
        <v>0</v>
      </c>
      <c r="AL208" s="4">
        <v>0</v>
      </c>
      <c r="AM208" s="3">
        <v>0</v>
      </c>
      <c r="AN208" s="3">
        <v>0</v>
      </c>
      <c r="AO208" s="4">
        <v>0</v>
      </c>
      <c r="AP208" s="1" t="s">
        <v>206</v>
      </c>
      <c r="AQ208" s="1">
        <v>4</v>
      </c>
    </row>
    <row r="209" spans="1:43" x14ac:dyDescent="0.2">
      <c r="A209" s="1" t="s">
        <v>221</v>
      </c>
      <c r="B209" s="1" t="s">
        <v>429</v>
      </c>
      <c r="C209" s="1" t="s">
        <v>445</v>
      </c>
      <c r="D209" s="1" t="s">
        <v>572</v>
      </c>
      <c r="E209" s="3">
        <v>92.766666666666666</v>
      </c>
      <c r="F209" s="3">
        <f t="shared" si="12"/>
        <v>364.91022222222222</v>
      </c>
      <c r="G209" s="3">
        <f>SUM(Table39[[#This Row],[RN Hours Contract (W/ Admin, DON)]], Table39[[#This Row],[LPN Contract Hours (w/ Admin)]], Table39[[#This Row],[CNA/NA/Med Aide Contract Hours]])</f>
        <v>0</v>
      </c>
      <c r="H209" s="4">
        <f>Table39[[#This Row],[Total Contract Hours]]/Table39[[#This Row],[Total Hours Nurse Staffing]]</f>
        <v>0</v>
      </c>
      <c r="I209" s="3">
        <f>SUM(Table39[[#This Row],[RN Hours]], Table39[[#This Row],[RN Admin Hours]], Table39[[#This Row],[RN DON Hours]])</f>
        <v>55.544222222222217</v>
      </c>
      <c r="J209" s="3">
        <f t="shared" si="13"/>
        <v>0</v>
      </c>
      <c r="K209" s="4">
        <f>Table39[[#This Row],[RN Hours Contract (W/ Admin, DON)]]/Table39[[#This Row],[RN Hours (w/ Admin, DON)]]</f>
        <v>0</v>
      </c>
      <c r="L209" s="3">
        <v>42.208111111111108</v>
      </c>
      <c r="M209" s="3">
        <v>0</v>
      </c>
      <c r="N209" s="4">
        <f>Table39[[#This Row],[RN Hours Contract]]/Table39[[#This Row],[RN Hours]]</f>
        <v>0</v>
      </c>
      <c r="O209" s="3">
        <v>7.3384444444444439</v>
      </c>
      <c r="P209" s="3">
        <v>0</v>
      </c>
      <c r="Q209" s="4">
        <f>Table39[[#This Row],[RN Admin Hours Contract]]/Table39[[#This Row],[RN Admin Hours]]</f>
        <v>0</v>
      </c>
      <c r="R209" s="3">
        <v>5.9976666666666665</v>
      </c>
      <c r="S209" s="3">
        <v>0</v>
      </c>
      <c r="T209" s="4">
        <f>Table39[[#This Row],[RN DON Hours Contract]]/Table39[[#This Row],[RN DON Hours]]</f>
        <v>0</v>
      </c>
      <c r="U209" s="3">
        <f>SUM(Table39[[#This Row],[LPN Hours]], Table39[[#This Row],[LPN Admin Hours]])</f>
        <v>81.810666666666663</v>
      </c>
      <c r="V209" s="3">
        <f>Table39[[#This Row],[LPN Hours Contract]]+Table39[[#This Row],[LPN Admin Hours Contract]]</f>
        <v>0</v>
      </c>
      <c r="W209" s="4">
        <f t="shared" si="14"/>
        <v>0</v>
      </c>
      <c r="X209" s="3">
        <v>76.081222222222223</v>
      </c>
      <c r="Y209" s="3">
        <v>0</v>
      </c>
      <c r="Z209" s="4">
        <f>Table39[[#This Row],[LPN Hours Contract]]/Table39[[#This Row],[LPN Hours]]</f>
        <v>0</v>
      </c>
      <c r="AA209" s="3">
        <v>5.7294444444444439</v>
      </c>
      <c r="AB209" s="3">
        <v>0</v>
      </c>
      <c r="AC209" s="4">
        <f>Table39[[#This Row],[LPN Admin Hours Contract]]/Table39[[#This Row],[LPN Admin Hours]]</f>
        <v>0</v>
      </c>
      <c r="AD209" s="3">
        <f>SUM(Table39[[#This Row],[CNA Hours]], Table39[[#This Row],[NA in Training Hours]], Table39[[#This Row],[Med Aide/Tech Hours]])</f>
        <v>227.55533333333335</v>
      </c>
      <c r="AE209" s="3">
        <f>SUM(Table39[[#This Row],[CNA Hours Contract]], Table39[[#This Row],[NA in Training Hours Contract]], Table39[[#This Row],[Med Aide/Tech Hours Contract]])</f>
        <v>0</v>
      </c>
      <c r="AF209" s="4">
        <f>Table39[[#This Row],[CNA/NA/Med Aide Contract Hours]]/Table39[[#This Row],[Total CNA, NA in Training, Med Aide/Tech Hours]]</f>
        <v>0</v>
      </c>
      <c r="AG209" s="3">
        <v>226.19822222222223</v>
      </c>
      <c r="AH209" s="3">
        <v>0</v>
      </c>
      <c r="AI209" s="4">
        <f>Table39[[#This Row],[CNA Hours Contract]]/Table39[[#This Row],[CNA Hours]]</f>
        <v>0</v>
      </c>
      <c r="AJ209" s="3">
        <v>1.3571111111111109</v>
      </c>
      <c r="AK209" s="3">
        <v>0</v>
      </c>
      <c r="AL209" s="4">
        <v>0</v>
      </c>
      <c r="AM209" s="3">
        <v>0</v>
      </c>
      <c r="AN209" s="3">
        <v>0</v>
      </c>
      <c r="AO209" s="4">
        <v>0</v>
      </c>
      <c r="AP209" s="1" t="s">
        <v>207</v>
      </c>
      <c r="AQ209" s="1">
        <v>4</v>
      </c>
    </row>
    <row r="210" spans="1:43" x14ac:dyDescent="0.2">
      <c r="A210" s="1" t="s">
        <v>221</v>
      </c>
      <c r="B210" s="1" t="s">
        <v>430</v>
      </c>
      <c r="C210" s="1" t="s">
        <v>472</v>
      </c>
      <c r="D210" s="1" t="s">
        <v>593</v>
      </c>
      <c r="E210" s="3">
        <v>79.322222222222223</v>
      </c>
      <c r="F210" s="3">
        <f t="shared" si="12"/>
        <v>332.6202222222222</v>
      </c>
      <c r="G210" s="3">
        <f>SUM(Table39[[#This Row],[RN Hours Contract (W/ Admin, DON)]], Table39[[#This Row],[LPN Contract Hours (w/ Admin)]], Table39[[#This Row],[CNA/NA/Med Aide Contract Hours]])</f>
        <v>0</v>
      </c>
      <c r="H210" s="4">
        <f>Table39[[#This Row],[Total Contract Hours]]/Table39[[#This Row],[Total Hours Nurse Staffing]]</f>
        <v>0</v>
      </c>
      <c r="I210" s="3">
        <f>SUM(Table39[[#This Row],[RN Hours]], Table39[[#This Row],[RN Admin Hours]], Table39[[#This Row],[RN DON Hours]])</f>
        <v>56.845111111111116</v>
      </c>
      <c r="J210" s="3">
        <f t="shared" si="13"/>
        <v>0</v>
      </c>
      <c r="K210" s="4">
        <f>Table39[[#This Row],[RN Hours Contract (W/ Admin, DON)]]/Table39[[#This Row],[RN Hours (w/ Admin, DON)]]</f>
        <v>0</v>
      </c>
      <c r="L210" s="3">
        <v>29.304000000000002</v>
      </c>
      <c r="M210" s="3">
        <v>0</v>
      </c>
      <c r="N210" s="4">
        <f>Table39[[#This Row],[RN Hours Contract]]/Table39[[#This Row],[RN Hours]]</f>
        <v>0</v>
      </c>
      <c r="O210" s="3">
        <v>21.941111111111113</v>
      </c>
      <c r="P210" s="3">
        <v>0</v>
      </c>
      <c r="Q210" s="4">
        <f>Table39[[#This Row],[RN Admin Hours Contract]]/Table39[[#This Row],[RN Admin Hours]]</f>
        <v>0</v>
      </c>
      <c r="R210" s="3">
        <v>5.6</v>
      </c>
      <c r="S210" s="3">
        <v>0</v>
      </c>
      <c r="T210" s="4">
        <f>Table39[[#This Row],[RN DON Hours Contract]]/Table39[[#This Row],[RN DON Hours]]</f>
        <v>0</v>
      </c>
      <c r="U210" s="3">
        <f>SUM(Table39[[#This Row],[LPN Hours]], Table39[[#This Row],[LPN Admin Hours]])</f>
        <v>84.855444444444444</v>
      </c>
      <c r="V210" s="3">
        <f>Table39[[#This Row],[LPN Hours Contract]]+Table39[[#This Row],[LPN Admin Hours Contract]]</f>
        <v>0</v>
      </c>
      <c r="W210" s="4">
        <f t="shared" si="14"/>
        <v>0</v>
      </c>
      <c r="X210" s="3">
        <v>71.11877777777778</v>
      </c>
      <c r="Y210" s="3">
        <v>0</v>
      </c>
      <c r="Z210" s="4">
        <f>Table39[[#This Row],[LPN Hours Contract]]/Table39[[#This Row],[LPN Hours]]</f>
        <v>0</v>
      </c>
      <c r="AA210" s="3">
        <v>13.736666666666668</v>
      </c>
      <c r="AB210" s="3">
        <v>0</v>
      </c>
      <c r="AC210" s="4">
        <f>Table39[[#This Row],[LPN Admin Hours Contract]]/Table39[[#This Row],[LPN Admin Hours]]</f>
        <v>0</v>
      </c>
      <c r="AD210" s="3">
        <f>SUM(Table39[[#This Row],[CNA Hours]], Table39[[#This Row],[NA in Training Hours]], Table39[[#This Row],[Med Aide/Tech Hours]])</f>
        <v>190.91966666666667</v>
      </c>
      <c r="AE210" s="3">
        <f>SUM(Table39[[#This Row],[CNA Hours Contract]], Table39[[#This Row],[NA in Training Hours Contract]], Table39[[#This Row],[Med Aide/Tech Hours Contract]])</f>
        <v>0</v>
      </c>
      <c r="AF210" s="4">
        <f>Table39[[#This Row],[CNA/NA/Med Aide Contract Hours]]/Table39[[#This Row],[Total CNA, NA in Training, Med Aide/Tech Hours]]</f>
        <v>0</v>
      </c>
      <c r="AG210" s="3">
        <v>176.06255555555555</v>
      </c>
      <c r="AH210" s="3">
        <v>0</v>
      </c>
      <c r="AI210" s="4">
        <f>Table39[[#This Row],[CNA Hours Contract]]/Table39[[#This Row],[CNA Hours]]</f>
        <v>0</v>
      </c>
      <c r="AJ210" s="3">
        <v>14.857111111111109</v>
      </c>
      <c r="AK210" s="3">
        <v>0</v>
      </c>
      <c r="AL210" s="4">
        <v>0</v>
      </c>
      <c r="AM210" s="3">
        <v>0</v>
      </c>
      <c r="AN210" s="3">
        <v>0</v>
      </c>
      <c r="AO210" s="4">
        <v>0</v>
      </c>
      <c r="AP210" s="1" t="s">
        <v>208</v>
      </c>
      <c r="AQ210" s="1">
        <v>4</v>
      </c>
    </row>
    <row r="211" spans="1:43" x14ac:dyDescent="0.2">
      <c r="A211" s="1" t="s">
        <v>221</v>
      </c>
      <c r="B211" s="1" t="s">
        <v>431</v>
      </c>
      <c r="C211" s="1" t="s">
        <v>445</v>
      </c>
      <c r="D211" s="1" t="s">
        <v>572</v>
      </c>
      <c r="E211" s="3">
        <v>38.033333333333331</v>
      </c>
      <c r="F211" s="3">
        <f t="shared" si="12"/>
        <v>256.77222222222224</v>
      </c>
      <c r="G211" s="3">
        <f>SUM(Table39[[#This Row],[RN Hours Contract (W/ Admin, DON)]], Table39[[#This Row],[LPN Contract Hours (w/ Admin)]], Table39[[#This Row],[CNA/NA/Med Aide Contract Hours]])</f>
        <v>0</v>
      </c>
      <c r="H211" s="4">
        <f>Table39[[#This Row],[Total Contract Hours]]/Table39[[#This Row],[Total Hours Nurse Staffing]]</f>
        <v>0</v>
      </c>
      <c r="I211" s="3">
        <f>SUM(Table39[[#This Row],[RN Hours]], Table39[[#This Row],[RN Admin Hours]], Table39[[#This Row],[RN DON Hours]])</f>
        <v>33.805555555555557</v>
      </c>
      <c r="J211" s="3">
        <f t="shared" si="13"/>
        <v>0</v>
      </c>
      <c r="K211" s="4">
        <f>Table39[[#This Row],[RN Hours Contract (W/ Admin, DON)]]/Table39[[#This Row],[RN Hours (w/ Admin, DON)]]</f>
        <v>0</v>
      </c>
      <c r="L211" s="3">
        <v>18.172222222222221</v>
      </c>
      <c r="M211" s="3">
        <v>0</v>
      </c>
      <c r="N211" s="4">
        <f>Table39[[#This Row],[RN Hours Contract]]/Table39[[#This Row],[RN Hours]]</f>
        <v>0</v>
      </c>
      <c r="O211" s="3">
        <v>4.7888888888888888</v>
      </c>
      <c r="P211" s="3">
        <v>0</v>
      </c>
      <c r="Q211" s="4">
        <f>Table39[[#This Row],[RN Admin Hours Contract]]/Table39[[#This Row],[RN Admin Hours]]</f>
        <v>0</v>
      </c>
      <c r="R211" s="3">
        <v>10.844444444444445</v>
      </c>
      <c r="S211" s="3">
        <v>0</v>
      </c>
      <c r="T211" s="4">
        <f>Table39[[#This Row],[RN DON Hours Contract]]/Table39[[#This Row],[RN DON Hours]]</f>
        <v>0</v>
      </c>
      <c r="U211" s="3">
        <f>SUM(Table39[[#This Row],[LPN Hours]], Table39[[#This Row],[LPN Admin Hours]])</f>
        <v>120.38333333333334</v>
      </c>
      <c r="V211" s="3">
        <f>Table39[[#This Row],[LPN Hours Contract]]+Table39[[#This Row],[LPN Admin Hours Contract]]</f>
        <v>0</v>
      </c>
      <c r="W211" s="4">
        <f t="shared" si="14"/>
        <v>0</v>
      </c>
      <c r="X211" s="3">
        <v>0</v>
      </c>
      <c r="Y211" s="3">
        <v>0</v>
      </c>
      <c r="Z211" s="4">
        <v>0</v>
      </c>
      <c r="AA211" s="3">
        <v>120.38333333333334</v>
      </c>
      <c r="AB211" s="3">
        <v>0</v>
      </c>
      <c r="AC211" s="4">
        <f>Table39[[#This Row],[LPN Admin Hours Contract]]/Table39[[#This Row],[LPN Admin Hours]]</f>
        <v>0</v>
      </c>
      <c r="AD211" s="3">
        <f>SUM(Table39[[#This Row],[CNA Hours]], Table39[[#This Row],[NA in Training Hours]], Table39[[#This Row],[Med Aide/Tech Hours]])</f>
        <v>102.58333333333333</v>
      </c>
      <c r="AE211" s="3">
        <f>SUM(Table39[[#This Row],[CNA Hours Contract]], Table39[[#This Row],[NA in Training Hours Contract]], Table39[[#This Row],[Med Aide/Tech Hours Contract]])</f>
        <v>0</v>
      </c>
      <c r="AF211" s="4">
        <f>Table39[[#This Row],[CNA/NA/Med Aide Contract Hours]]/Table39[[#This Row],[Total CNA, NA in Training, Med Aide/Tech Hours]]</f>
        <v>0</v>
      </c>
      <c r="AG211" s="3">
        <v>102.58333333333333</v>
      </c>
      <c r="AH211" s="3">
        <v>0</v>
      </c>
      <c r="AI211" s="4">
        <f>Table39[[#This Row],[CNA Hours Contract]]/Table39[[#This Row],[CNA Hours]]</f>
        <v>0</v>
      </c>
      <c r="AJ211" s="3">
        <v>0</v>
      </c>
      <c r="AK211" s="3">
        <v>0</v>
      </c>
      <c r="AL211" s="4">
        <v>0</v>
      </c>
      <c r="AM211" s="3">
        <v>0</v>
      </c>
      <c r="AN211" s="3">
        <v>0</v>
      </c>
      <c r="AO211" s="4">
        <v>0</v>
      </c>
      <c r="AP211" s="1" t="s">
        <v>209</v>
      </c>
      <c r="AQ211" s="1">
        <v>4</v>
      </c>
    </row>
    <row r="212" spans="1:43" x14ac:dyDescent="0.2">
      <c r="A212" s="1" t="s">
        <v>221</v>
      </c>
      <c r="B212" s="1" t="s">
        <v>432</v>
      </c>
      <c r="C212" s="1" t="s">
        <v>475</v>
      </c>
      <c r="D212" s="1" t="s">
        <v>596</v>
      </c>
      <c r="E212" s="3">
        <v>77.111111111111114</v>
      </c>
      <c r="F212" s="3">
        <f t="shared" si="12"/>
        <v>296.42777777777781</v>
      </c>
      <c r="G212" s="3">
        <f>SUM(Table39[[#This Row],[RN Hours Contract (W/ Admin, DON)]], Table39[[#This Row],[LPN Contract Hours (w/ Admin)]], Table39[[#This Row],[CNA/NA/Med Aide Contract Hours]])</f>
        <v>0</v>
      </c>
      <c r="H212" s="4">
        <f>Table39[[#This Row],[Total Contract Hours]]/Table39[[#This Row],[Total Hours Nurse Staffing]]</f>
        <v>0</v>
      </c>
      <c r="I212" s="3">
        <f>SUM(Table39[[#This Row],[RN Hours]], Table39[[#This Row],[RN Admin Hours]], Table39[[#This Row],[RN DON Hours]])</f>
        <v>91.886111111111106</v>
      </c>
      <c r="J212" s="3">
        <f t="shared" si="13"/>
        <v>0</v>
      </c>
      <c r="K212" s="4">
        <f>Table39[[#This Row],[RN Hours Contract (W/ Admin, DON)]]/Table39[[#This Row],[RN Hours (w/ Admin, DON)]]</f>
        <v>0</v>
      </c>
      <c r="L212" s="3">
        <v>42.216666666666669</v>
      </c>
      <c r="M212" s="3">
        <v>0</v>
      </c>
      <c r="N212" s="4">
        <f>Table39[[#This Row],[RN Hours Contract]]/Table39[[#This Row],[RN Hours]]</f>
        <v>0</v>
      </c>
      <c r="O212" s="3">
        <v>47.980555555555554</v>
      </c>
      <c r="P212" s="3">
        <v>0</v>
      </c>
      <c r="Q212" s="4">
        <f>Table39[[#This Row],[RN Admin Hours Contract]]/Table39[[#This Row],[RN Admin Hours]]</f>
        <v>0</v>
      </c>
      <c r="R212" s="3">
        <v>1.6888888888888889</v>
      </c>
      <c r="S212" s="3">
        <v>0</v>
      </c>
      <c r="T212" s="4">
        <f>Table39[[#This Row],[RN DON Hours Contract]]/Table39[[#This Row],[RN DON Hours]]</f>
        <v>0</v>
      </c>
      <c r="U212" s="3">
        <f>SUM(Table39[[#This Row],[LPN Hours]], Table39[[#This Row],[LPN Admin Hours]])</f>
        <v>39.897222222222226</v>
      </c>
      <c r="V212" s="3">
        <f>Table39[[#This Row],[LPN Hours Contract]]+Table39[[#This Row],[LPN Admin Hours Contract]]</f>
        <v>0</v>
      </c>
      <c r="W212" s="4">
        <f t="shared" si="14"/>
        <v>0</v>
      </c>
      <c r="X212" s="3">
        <v>39.652777777777779</v>
      </c>
      <c r="Y212" s="3">
        <v>0</v>
      </c>
      <c r="Z212" s="4">
        <f>Table39[[#This Row],[LPN Hours Contract]]/Table39[[#This Row],[LPN Hours]]</f>
        <v>0</v>
      </c>
      <c r="AA212" s="3">
        <v>0.24444444444444444</v>
      </c>
      <c r="AB212" s="3">
        <v>0</v>
      </c>
      <c r="AC212" s="4">
        <f>Table39[[#This Row],[LPN Admin Hours Contract]]/Table39[[#This Row],[LPN Admin Hours]]</f>
        <v>0</v>
      </c>
      <c r="AD212" s="3">
        <f>SUM(Table39[[#This Row],[CNA Hours]], Table39[[#This Row],[NA in Training Hours]], Table39[[#This Row],[Med Aide/Tech Hours]])</f>
        <v>164.64444444444445</v>
      </c>
      <c r="AE212" s="3">
        <f>SUM(Table39[[#This Row],[CNA Hours Contract]], Table39[[#This Row],[NA in Training Hours Contract]], Table39[[#This Row],[Med Aide/Tech Hours Contract]])</f>
        <v>0</v>
      </c>
      <c r="AF212" s="4">
        <f>Table39[[#This Row],[CNA/NA/Med Aide Contract Hours]]/Table39[[#This Row],[Total CNA, NA in Training, Med Aide/Tech Hours]]</f>
        <v>0</v>
      </c>
      <c r="AG212" s="3">
        <v>164.26666666666668</v>
      </c>
      <c r="AH212" s="3">
        <v>0</v>
      </c>
      <c r="AI212" s="4">
        <f>Table39[[#This Row],[CNA Hours Contract]]/Table39[[#This Row],[CNA Hours]]</f>
        <v>0</v>
      </c>
      <c r="AJ212" s="3">
        <v>0.37777777777777777</v>
      </c>
      <c r="AK212" s="3">
        <v>0</v>
      </c>
      <c r="AL212" s="4">
        <v>0</v>
      </c>
      <c r="AM212" s="3">
        <v>0</v>
      </c>
      <c r="AN212" s="3">
        <v>0</v>
      </c>
      <c r="AO212" s="4">
        <v>0</v>
      </c>
      <c r="AP212" s="1" t="s">
        <v>210</v>
      </c>
      <c r="AQ212" s="1">
        <v>4</v>
      </c>
    </row>
    <row r="213" spans="1:43" x14ac:dyDescent="0.2">
      <c r="A213" s="1" t="s">
        <v>221</v>
      </c>
      <c r="B213" s="1" t="s">
        <v>433</v>
      </c>
      <c r="C213" s="1" t="s">
        <v>445</v>
      </c>
      <c r="D213" s="1" t="s">
        <v>572</v>
      </c>
      <c r="E213" s="3">
        <v>27.655555555555555</v>
      </c>
      <c r="F213" s="3">
        <f t="shared" si="12"/>
        <v>119.20111111111112</v>
      </c>
      <c r="G213" s="3">
        <f>SUM(Table39[[#This Row],[RN Hours Contract (W/ Admin, DON)]], Table39[[#This Row],[LPN Contract Hours (w/ Admin)]], Table39[[#This Row],[CNA/NA/Med Aide Contract Hours]])</f>
        <v>4.8922222222222222</v>
      </c>
      <c r="H213" s="4">
        <f>Table39[[#This Row],[Total Contract Hours]]/Table39[[#This Row],[Total Hours Nurse Staffing]]</f>
        <v>4.1041750170114001E-2</v>
      </c>
      <c r="I213" s="3">
        <f>SUM(Table39[[#This Row],[RN Hours]], Table39[[#This Row],[RN Admin Hours]], Table39[[#This Row],[RN DON Hours]])</f>
        <v>30.210666666666668</v>
      </c>
      <c r="J213" s="3">
        <f t="shared" si="13"/>
        <v>0</v>
      </c>
      <c r="K213" s="4">
        <f>Table39[[#This Row],[RN Hours Contract (W/ Admin, DON)]]/Table39[[#This Row],[RN Hours (w/ Admin, DON)]]</f>
        <v>0</v>
      </c>
      <c r="L213" s="3">
        <v>13.201111111111111</v>
      </c>
      <c r="M213" s="3">
        <v>0</v>
      </c>
      <c r="N213" s="4">
        <f>Table39[[#This Row],[RN Hours Contract]]/Table39[[#This Row],[RN Hours]]</f>
        <v>0</v>
      </c>
      <c r="O213" s="3">
        <v>5.6317777777777778</v>
      </c>
      <c r="P213" s="3">
        <v>0</v>
      </c>
      <c r="Q213" s="4">
        <f>Table39[[#This Row],[RN Admin Hours Contract]]/Table39[[#This Row],[RN Admin Hours]]</f>
        <v>0</v>
      </c>
      <c r="R213" s="3">
        <v>11.377777777777778</v>
      </c>
      <c r="S213" s="3">
        <v>0</v>
      </c>
      <c r="T213" s="4">
        <f>Table39[[#This Row],[RN DON Hours Contract]]/Table39[[#This Row],[RN DON Hours]]</f>
        <v>0</v>
      </c>
      <c r="U213" s="3">
        <f>SUM(Table39[[#This Row],[LPN Hours]], Table39[[#This Row],[LPN Admin Hours]])</f>
        <v>27.325888888888887</v>
      </c>
      <c r="V213" s="3">
        <f>Table39[[#This Row],[LPN Hours Contract]]+Table39[[#This Row],[LPN Admin Hours Contract]]</f>
        <v>0</v>
      </c>
      <c r="W213" s="4">
        <f t="shared" si="14"/>
        <v>0</v>
      </c>
      <c r="X213" s="3">
        <v>27.325888888888887</v>
      </c>
      <c r="Y213" s="3">
        <v>0</v>
      </c>
      <c r="Z213" s="4">
        <f>Table39[[#This Row],[LPN Hours Contract]]/Table39[[#This Row],[LPN Hours]]</f>
        <v>0</v>
      </c>
      <c r="AA213" s="3">
        <v>0</v>
      </c>
      <c r="AB213" s="3">
        <v>0</v>
      </c>
      <c r="AC213" s="4">
        <v>0</v>
      </c>
      <c r="AD213" s="3">
        <f>SUM(Table39[[#This Row],[CNA Hours]], Table39[[#This Row],[NA in Training Hours]], Table39[[#This Row],[Med Aide/Tech Hours]])</f>
        <v>61.664555555555559</v>
      </c>
      <c r="AE213" s="3">
        <f>SUM(Table39[[#This Row],[CNA Hours Contract]], Table39[[#This Row],[NA in Training Hours Contract]], Table39[[#This Row],[Med Aide/Tech Hours Contract]])</f>
        <v>4.8922222222222222</v>
      </c>
      <c r="AF213" s="4">
        <f>Table39[[#This Row],[CNA/NA/Med Aide Contract Hours]]/Table39[[#This Row],[Total CNA, NA in Training, Med Aide/Tech Hours]]</f>
        <v>7.9336049342229736E-2</v>
      </c>
      <c r="AG213" s="3">
        <v>61.664555555555559</v>
      </c>
      <c r="AH213" s="3">
        <v>4.8922222222222222</v>
      </c>
      <c r="AI213" s="4">
        <f>Table39[[#This Row],[CNA Hours Contract]]/Table39[[#This Row],[CNA Hours]]</f>
        <v>7.9336049342229736E-2</v>
      </c>
      <c r="AJ213" s="3">
        <v>0</v>
      </c>
      <c r="AK213" s="3">
        <v>0</v>
      </c>
      <c r="AL213" s="4">
        <v>0</v>
      </c>
      <c r="AM213" s="3">
        <v>0</v>
      </c>
      <c r="AN213" s="3">
        <v>0</v>
      </c>
      <c r="AO213" s="4">
        <v>0</v>
      </c>
      <c r="AP213" s="1" t="s">
        <v>211</v>
      </c>
      <c r="AQ213" s="1">
        <v>4</v>
      </c>
    </row>
    <row r="214" spans="1:43" x14ac:dyDescent="0.2">
      <c r="A214" s="1" t="s">
        <v>221</v>
      </c>
      <c r="B214" s="1" t="s">
        <v>434</v>
      </c>
      <c r="C214" s="1" t="s">
        <v>566</v>
      </c>
      <c r="D214" s="1" t="s">
        <v>574</v>
      </c>
      <c r="E214" s="3">
        <v>43.422222222222224</v>
      </c>
      <c r="F214" s="3">
        <f t="shared" si="12"/>
        <v>164.03055555555557</v>
      </c>
      <c r="G214" s="3">
        <f>SUM(Table39[[#This Row],[RN Hours Contract (W/ Admin, DON)]], Table39[[#This Row],[LPN Contract Hours (w/ Admin)]], Table39[[#This Row],[CNA/NA/Med Aide Contract Hours]])</f>
        <v>0</v>
      </c>
      <c r="H214" s="4">
        <f>Table39[[#This Row],[Total Contract Hours]]/Table39[[#This Row],[Total Hours Nurse Staffing]]</f>
        <v>0</v>
      </c>
      <c r="I214" s="3">
        <f>SUM(Table39[[#This Row],[RN Hours]], Table39[[#This Row],[RN Admin Hours]], Table39[[#This Row],[RN DON Hours]])</f>
        <v>20.375</v>
      </c>
      <c r="J214" s="3">
        <f t="shared" si="13"/>
        <v>0</v>
      </c>
      <c r="K214" s="4">
        <f>Table39[[#This Row],[RN Hours Contract (W/ Admin, DON)]]/Table39[[#This Row],[RN Hours (w/ Admin, DON)]]</f>
        <v>0</v>
      </c>
      <c r="L214" s="3">
        <v>15.991666666666667</v>
      </c>
      <c r="M214" s="3">
        <v>0</v>
      </c>
      <c r="N214" s="4">
        <f>Table39[[#This Row],[RN Hours Contract]]/Table39[[#This Row],[RN Hours]]</f>
        <v>0</v>
      </c>
      <c r="O214" s="3">
        <v>2.338888888888889</v>
      </c>
      <c r="P214" s="3">
        <v>0</v>
      </c>
      <c r="Q214" s="4">
        <f>Table39[[#This Row],[RN Admin Hours Contract]]/Table39[[#This Row],[RN Admin Hours]]</f>
        <v>0</v>
      </c>
      <c r="R214" s="3">
        <v>2.0444444444444443</v>
      </c>
      <c r="S214" s="3">
        <v>0</v>
      </c>
      <c r="T214" s="4">
        <f>Table39[[#This Row],[RN DON Hours Contract]]/Table39[[#This Row],[RN DON Hours]]</f>
        <v>0</v>
      </c>
      <c r="U214" s="3">
        <f>SUM(Table39[[#This Row],[LPN Hours]], Table39[[#This Row],[LPN Admin Hours]])</f>
        <v>55.06666666666667</v>
      </c>
      <c r="V214" s="3">
        <f>Table39[[#This Row],[LPN Hours Contract]]+Table39[[#This Row],[LPN Admin Hours Contract]]</f>
        <v>0</v>
      </c>
      <c r="W214" s="4">
        <f t="shared" si="14"/>
        <v>0</v>
      </c>
      <c r="X214" s="3">
        <v>50.50277777777778</v>
      </c>
      <c r="Y214" s="3">
        <v>0</v>
      </c>
      <c r="Z214" s="4">
        <f>Table39[[#This Row],[LPN Hours Contract]]/Table39[[#This Row],[LPN Hours]]</f>
        <v>0</v>
      </c>
      <c r="AA214" s="3">
        <v>4.5638888888888891</v>
      </c>
      <c r="AB214" s="3">
        <v>0</v>
      </c>
      <c r="AC214" s="4">
        <f>Table39[[#This Row],[LPN Admin Hours Contract]]/Table39[[#This Row],[LPN Admin Hours]]</f>
        <v>0</v>
      </c>
      <c r="AD214" s="3">
        <f>SUM(Table39[[#This Row],[CNA Hours]], Table39[[#This Row],[NA in Training Hours]], Table39[[#This Row],[Med Aide/Tech Hours]])</f>
        <v>88.588888888888889</v>
      </c>
      <c r="AE214" s="3">
        <f>SUM(Table39[[#This Row],[CNA Hours Contract]], Table39[[#This Row],[NA in Training Hours Contract]], Table39[[#This Row],[Med Aide/Tech Hours Contract]])</f>
        <v>0</v>
      </c>
      <c r="AF214" s="4">
        <f>Table39[[#This Row],[CNA/NA/Med Aide Contract Hours]]/Table39[[#This Row],[Total CNA, NA in Training, Med Aide/Tech Hours]]</f>
        <v>0</v>
      </c>
      <c r="AG214" s="3">
        <v>88.588888888888889</v>
      </c>
      <c r="AH214" s="3">
        <v>0</v>
      </c>
      <c r="AI214" s="4">
        <f>Table39[[#This Row],[CNA Hours Contract]]/Table39[[#This Row],[CNA Hours]]</f>
        <v>0</v>
      </c>
      <c r="AJ214" s="3">
        <v>0</v>
      </c>
      <c r="AK214" s="3">
        <v>0</v>
      </c>
      <c r="AL214" s="4">
        <v>0</v>
      </c>
      <c r="AM214" s="3">
        <v>0</v>
      </c>
      <c r="AN214" s="3">
        <v>0</v>
      </c>
      <c r="AO214" s="4">
        <v>0</v>
      </c>
      <c r="AP214" s="1" t="s">
        <v>212</v>
      </c>
      <c r="AQ214" s="1">
        <v>4</v>
      </c>
    </row>
    <row r="215" spans="1:43" x14ac:dyDescent="0.2">
      <c r="A215" s="1" t="s">
        <v>221</v>
      </c>
      <c r="B215" s="1" t="s">
        <v>435</v>
      </c>
      <c r="C215" s="1" t="s">
        <v>458</v>
      </c>
      <c r="D215" s="1" t="s">
        <v>572</v>
      </c>
      <c r="E215" s="3">
        <v>114.83333333333333</v>
      </c>
      <c r="F215" s="3">
        <f t="shared" si="12"/>
        <v>428.82388888888892</v>
      </c>
      <c r="G215" s="3">
        <f>SUM(Table39[[#This Row],[RN Hours Contract (W/ Admin, DON)]], Table39[[#This Row],[LPN Contract Hours (w/ Admin)]], Table39[[#This Row],[CNA/NA/Med Aide Contract Hours]])</f>
        <v>0</v>
      </c>
      <c r="H215" s="4">
        <f>Table39[[#This Row],[Total Contract Hours]]/Table39[[#This Row],[Total Hours Nurse Staffing]]</f>
        <v>0</v>
      </c>
      <c r="I215" s="3">
        <f>SUM(Table39[[#This Row],[RN Hours]], Table39[[#This Row],[RN Admin Hours]], Table39[[#This Row],[RN DON Hours]])</f>
        <v>66.533555555555552</v>
      </c>
      <c r="J215" s="3">
        <f t="shared" si="13"/>
        <v>0</v>
      </c>
      <c r="K215" s="4">
        <f>Table39[[#This Row],[RN Hours Contract (W/ Admin, DON)]]/Table39[[#This Row],[RN Hours (w/ Admin, DON)]]</f>
        <v>0</v>
      </c>
      <c r="L215" s="3">
        <v>44.222444444444442</v>
      </c>
      <c r="M215" s="3">
        <v>0</v>
      </c>
      <c r="N215" s="4">
        <f>Table39[[#This Row],[RN Hours Contract]]/Table39[[#This Row],[RN Hours]]</f>
        <v>0</v>
      </c>
      <c r="O215" s="3">
        <v>17.066666666666666</v>
      </c>
      <c r="P215" s="3">
        <v>0</v>
      </c>
      <c r="Q215" s="4">
        <f>Table39[[#This Row],[RN Admin Hours Contract]]/Table39[[#This Row],[RN Admin Hours]]</f>
        <v>0</v>
      </c>
      <c r="R215" s="3">
        <v>5.2444444444444445</v>
      </c>
      <c r="S215" s="3">
        <v>0</v>
      </c>
      <c r="T215" s="4">
        <f>Table39[[#This Row],[RN DON Hours Contract]]/Table39[[#This Row],[RN DON Hours]]</f>
        <v>0</v>
      </c>
      <c r="U215" s="3">
        <f>SUM(Table39[[#This Row],[LPN Hours]], Table39[[#This Row],[LPN Admin Hours]])</f>
        <v>82.569888888888883</v>
      </c>
      <c r="V215" s="3">
        <f>Table39[[#This Row],[LPN Hours Contract]]+Table39[[#This Row],[LPN Admin Hours Contract]]</f>
        <v>0</v>
      </c>
      <c r="W215" s="4">
        <f t="shared" si="14"/>
        <v>0</v>
      </c>
      <c r="X215" s="3">
        <v>76.822999999999993</v>
      </c>
      <c r="Y215" s="3">
        <v>0</v>
      </c>
      <c r="Z215" s="4">
        <f>Table39[[#This Row],[LPN Hours Contract]]/Table39[[#This Row],[LPN Hours]]</f>
        <v>0</v>
      </c>
      <c r="AA215" s="3">
        <v>5.7468888888888907</v>
      </c>
      <c r="AB215" s="3">
        <v>0</v>
      </c>
      <c r="AC215" s="4">
        <f>Table39[[#This Row],[LPN Admin Hours Contract]]/Table39[[#This Row],[LPN Admin Hours]]</f>
        <v>0</v>
      </c>
      <c r="AD215" s="3">
        <f>SUM(Table39[[#This Row],[CNA Hours]], Table39[[#This Row],[NA in Training Hours]], Table39[[#This Row],[Med Aide/Tech Hours]])</f>
        <v>279.72044444444447</v>
      </c>
      <c r="AE215" s="3">
        <f>SUM(Table39[[#This Row],[CNA Hours Contract]], Table39[[#This Row],[NA in Training Hours Contract]], Table39[[#This Row],[Med Aide/Tech Hours Contract]])</f>
        <v>0</v>
      </c>
      <c r="AF215" s="4">
        <f>Table39[[#This Row],[CNA/NA/Med Aide Contract Hours]]/Table39[[#This Row],[Total CNA, NA in Training, Med Aide/Tech Hours]]</f>
        <v>0</v>
      </c>
      <c r="AG215" s="3">
        <v>232.98422222222223</v>
      </c>
      <c r="AH215" s="3">
        <v>0</v>
      </c>
      <c r="AI215" s="4">
        <f>Table39[[#This Row],[CNA Hours Contract]]/Table39[[#This Row],[CNA Hours]]</f>
        <v>0</v>
      </c>
      <c r="AJ215" s="3">
        <v>46.736222222222224</v>
      </c>
      <c r="AK215" s="3">
        <v>0</v>
      </c>
      <c r="AL215" s="4">
        <v>0</v>
      </c>
      <c r="AM215" s="3">
        <v>0</v>
      </c>
      <c r="AN215" s="3">
        <v>0</v>
      </c>
      <c r="AO215" s="4">
        <v>0</v>
      </c>
      <c r="AP215" s="1" t="s">
        <v>213</v>
      </c>
      <c r="AQ215" s="1">
        <v>4</v>
      </c>
    </row>
    <row r="216" spans="1:43" x14ac:dyDescent="0.2">
      <c r="A216" s="1" t="s">
        <v>221</v>
      </c>
      <c r="B216" s="1" t="s">
        <v>436</v>
      </c>
      <c r="C216" s="1" t="s">
        <v>472</v>
      </c>
      <c r="D216" s="1" t="s">
        <v>593</v>
      </c>
      <c r="E216" s="3">
        <v>61.255555555555553</v>
      </c>
      <c r="F216" s="3">
        <f t="shared" si="12"/>
        <v>283.31688888888891</v>
      </c>
      <c r="G216" s="3">
        <f>SUM(Table39[[#This Row],[RN Hours Contract (W/ Admin, DON)]], Table39[[#This Row],[LPN Contract Hours (w/ Admin)]], Table39[[#This Row],[CNA/NA/Med Aide Contract Hours]])</f>
        <v>0.50555555555555554</v>
      </c>
      <c r="H216" s="4">
        <f>Table39[[#This Row],[Total Contract Hours]]/Table39[[#This Row],[Total Hours Nurse Staffing]]</f>
        <v>1.7844172916702615E-3</v>
      </c>
      <c r="I216" s="3">
        <f>SUM(Table39[[#This Row],[RN Hours]], Table39[[#This Row],[RN Admin Hours]], Table39[[#This Row],[RN DON Hours]])</f>
        <v>44.074666666666673</v>
      </c>
      <c r="J216" s="3">
        <f t="shared" si="13"/>
        <v>0</v>
      </c>
      <c r="K216" s="4">
        <f>Table39[[#This Row],[RN Hours Contract (W/ Admin, DON)]]/Table39[[#This Row],[RN Hours (w/ Admin, DON)]]</f>
        <v>0</v>
      </c>
      <c r="L216" s="3">
        <v>38.946111111111115</v>
      </c>
      <c r="M216" s="3">
        <v>0</v>
      </c>
      <c r="N216" s="4">
        <f>Table39[[#This Row],[RN Hours Contract]]/Table39[[#This Row],[RN Hours]]</f>
        <v>0</v>
      </c>
      <c r="O216" s="3">
        <v>0</v>
      </c>
      <c r="P216" s="3">
        <v>0</v>
      </c>
      <c r="Q216" s="4">
        <v>0</v>
      </c>
      <c r="R216" s="3">
        <v>5.1285555555555558</v>
      </c>
      <c r="S216" s="3">
        <v>0</v>
      </c>
      <c r="T216" s="4">
        <f>Table39[[#This Row],[RN DON Hours Contract]]/Table39[[#This Row],[RN DON Hours]]</f>
        <v>0</v>
      </c>
      <c r="U216" s="3">
        <f>SUM(Table39[[#This Row],[LPN Hours]], Table39[[#This Row],[LPN Admin Hours]])</f>
        <v>67.900111111111102</v>
      </c>
      <c r="V216" s="3">
        <f>Table39[[#This Row],[LPN Hours Contract]]+Table39[[#This Row],[LPN Admin Hours Contract]]</f>
        <v>0.50555555555555554</v>
      </c>
      <c r="W216" s="4">
        <f t="shared" si="14"/>
        <v>7.4455777359225409E-3</v>
      </c>
      <c r="X216" s="3">
        <v>56.055888888888887</v>
      </c>
      <c r="Y216" s="3">
        <v>0.50555555555555554</v>
      </c>
      <c r="Z216" s="4">
        <f>Table39[[#This Row],[LPN Hours Contract]]/Table39[[#This Row],[LPN Hours]]</f>
        <v>9.0187768952810984E-3</v>
      </c>
      <c r="AA216" s="3">
        <v>11.84422222222222</v>
      </c>
      <c r="AB216" s="3">
        <v>0</v>
      </c>
      <c r="AC216" s="4">
        <f>Table39[[#This Row],[LPN Admin Hours Contract]]/Table39[[#This Row],[LPN Admin Hours]]</f>
        <v>0</v>
      </c>
      <c r="AD216" s="3">
        <f>SUM(Table39[[#This Row],[CNA Hours]], Table39[[#This Row],[NA in Training Hours]], Table39[[#This Row],[Med Aide/Tech Hours]])</f>
        <v>171.34211111111111</v>
      </c>
      <c r="AE216" s="3">
        <f>SUM(Table39[[#This Row],[CNA Hours Contract]], Table39[[#This Row],[NA in Training Hours Contract]], Table39[[#This Row],[Med Aide/Tech Hours Contract]])</f>
        <v>0</v>
      </c>
      <c r="AF216" s="4">
        <f>Table39[[#This Row],[CNA/NA/Med Aide Contract Hours]]/Table39[[#This Row],[Total CNA, NA in Training, Med Aide/Tech Hours]]</f>
        <v>0</v>
      </c>
      <c r="AG216" s="3">
        <v>171.34211111111111</v>
      </c>
      <c r="AH216" s="3">
        <v>0</v>
      </c>
      <c r="AI216" s="4">
        <f>Table39[[#This Row],[CNA Hours Contract]]/Table39[[#This Row],[CNA Hours]]</f>
        <v>0</v>
      </c>
      <c r="AJ216" s="3">
        <v>0</v>
      </c>
      <c r="AK216" s="3">
        <v>0</v>
      </c>
      <c r="AL216" s="4">
        <v>0</v>
      </c>
      <c r="AM216" s="3">
        <v>0</v>
      </c>
      <c r="AN216" s="3">
        <v>0</v>
      </c>
      <c r="AO216" s="4">
        <v>0</v>
      </c>
      <c r="AP216" s="1" t="s">
        <v>214</v>
      </c>
      <c r="AQ216" s="1">
        <v>4</v>
      </c>
    </row>
    <row r="217" spans="1:43" x14ac:dyDescent="0.2">
      <c r="A217" s="1" t="s">
        <v>221</v>
      </c>
      <c r="B217" s="1" t="s">
        <v>437</v>
      </c>
      <c r="C217" s="1" t="s">
        <v>567</v>
      </c>
      <c r="D217" s="1" t="s">
        <v>572</v>
      </c>
      <c r="E217" s="3">
        <v>85.188888888888883</v>
      </c>
      <c r="F217" s="3">
        <f t="shared" si="12"/>
        <v>348.21077777777782</v>
      </c>
      <c r="G217" s="3">
        <f>SUM(Table39[[#This Row],[RN Hours Contract (W/ Admin, DON)]], Table39[[#This Row],[LPN Contract Hours (w/ Admin)]], Table39[[#This Row],[CNA/NA/Med Aide Contract Hours]])</f>
        <v>0</v>
      </c>
      <c r="H217" s="4">
        <f>Table39[[#This Row],[Total Contract Hours]]/Table39[[#This Row],[Total Hours Nurse Staffing]]</f>
        <v>0</v>
      </c>
      <c r="I217" s="3">
        <f>SUM(Table39[[#This Row],[RN Hours]], Table39[[#This Row],[RN Admin Hours]], Table39[[#This Row],[RN DON Hours]])</f>
        <v>70.392444444444436</v>
      </c>
      <c r="J217" s="3">
        <f t="shared" si="13"/>
        <v>0</v>
      </c>
      <c r="K217" s="4">
        <f>Table39[[#This Row],[RN Hours Contract (W/ Admin, DON)]]/Table39[[#This Row],[RN Hours (w/ Admin, DON)]]</f>
        <v>0</v>
      </c>
      <c r="L217" s="3">
        <v>49.687777777777775</v>
      </c>
      <c r="M217" s="3">
        <v>0</v>
      </c>
      <c r="N217" s="4">
        <f>Table39[[#This Row],[RN Hours Contract]]/Table39[[#This Row],[RN Hours]]</f>
        <v>0</v>
      </c>
      <c r="O217" s="3">
        <v>15.104666666666667</v>
      </c>
      <c r="P217" s="3">
        <v>0</v>
      </c>
      <c r="Q217" s="4">
        <f>Table39[[#This Row],[RN Admin Hours Contract]]/Table39[[#This Row],[RN Admin Hours]]</f>
        <v>0</v>
      </c>
      <c r="R217" s="3">
        <v>5.6</v>
      </c>
      <c r="S217" s="3">
        <v>0</v>
      </c>
      <c r="T217" s="4">
        <f>Table39[[#This Row],[RN DON Hours Contract]]/Table39[[#This Row],[RN DON Hours]]</f>
        <v>0</v>
      </c>
      <c r="U217" s="3">
        <f>SUM(Table39[[#This Row],[LPN Hours]], Table39[[#This Row],[LPN Admin Hours]])</f>
        <v>93.657333333333327</v>
      </c>
      <c r="V217" s="3">
        <f>Table39[[#This Row],[LPN Hours Contract]]+Table39[[#This Row],[LPN Admin Hours Contract]]</f>
        <v>0</v>
      </c>
      <c r="W217" s="4">
        <f t="shared" si="14"/>
        <v>0</v>
      </c>
      <c r="X217" s="3">
        <v>73.870666666666665</v>
      </c>
      <c r="Y217" s="3">
        <v>0</v>
      </c>
      <c r="Z217" s="4">
        <f>Table39[[#This Row],[LPN Hours Contract]]/Table39[[#This Row],[LPN Hours]]</f>
        <v>0</v>
      </c>
      <c r="AA217" s="3">
        <v>19.786666666666669</v>
      </c>
      <c r="AB217" s="3">
        <v>0</v>
      </c>
      <c r="AC217" s="4">
        <f>Table39[[#This Row],[LPN Admin Hours Contract]]/Table39[[#This Row],[LPN Admin Hours]]</f>
        <v>0</v>
      </c>
      <c r="AD217" s="3">
        <f>SUM(Table39[[#This Row],[CNA Hours]], Table39[[#This Row],[NA in Training Hours]], Table39[[#This Row],[Med Aide/Tech Hours]])</f>
        <v>184.16100000000003</v>
      </c>
      <c r="AE217" s="3">
        <f>SUM(Table39[[#This Row],[CNA Hours Contract]], Table39[[#This Row],[NA in Training Hours Contract]], Table39[[#This Row],[Med Aide/Tech Hours Contract]])</f>
        <v>0</v>
      </c>
      <c r="AF217" s="4">
        <f>Table39[[#This Row],[CNA/NA/Med Aide Contract Hours]]/Table39[[#This Row],[Total CNA, NA in Training, Med Aide/Tech Hours]]</f>
        <v>0</v>
      </c>
      <c r="AG217" s="3">
        <v>184.16100000000003</v>
      </c>
      <c r="AH217" s="3">
        <v>0</v>
      </c>
      <c r="AI217" s="4">
        <f>Table39[[#This Row],[CNA Hours Contract]]/Table39[[#This Row],[CNA Hours]]</f>
        <v>0</v>
      </c>
      <c r="AJ217" s="3">
        <v>0</v>
      </c>
      <c r="AK217" s="3">
        <v>0</v>
      </c>
      <c r="AL217" s="4">
        <v>0</v>
      </c>
      <c r="AM217" s="3">
        <v>0</v>
      </c>
      <c r="AN217" s="3">
        <v>0</v>
      </c>
      <c r="AO217" s="4">
        <v>0</v>
      </c>
      <c r="AP217" s="1" t="s">
        <v>215</v>
      </c>
      <c r="AQ217" s="1">
        <v>4</v>
      </c>
    </row>
    <row r="218" spans="1:43" x14ac:dyDescent="0.2">
      <c r="A218" s="1" t="s">
        <v>221</v>
      </c>
      <c r="B218" s="1" t="s">
        <v>438</v>
      </c>
      <c r="C218" s="1" t="s">
        <v>454</v>
      </c>
      <c r="D218" s="1" t="s">
        <v>579</v>
      </c>
      <c r="E218" s="3">
        <v>62.822222222222223</v>
      </c>
      <c r="F218" s="3">
        <f t="shared" si="12"/>
        <v>304.73199999999997</v>
      </c>
      <c r="G218" s="3">
        <f>SUM(Table39[[#This Row],[RN Hours Contract (W/ Admin, DON)]], Table39[[#This Row],[LPN Contract Hours (w/ Admin)]], Table39[[#This Row],[CNA/NA/Med Aide Contract Hours]])</f>
        <v>0</v>
      </c>
      <c r="H218" s="4">
        <f>Table39[[#This Row],[Total Contract Hours]]/Table39[[#This Row],[Total Hours Nurse Staffing]]</f>
        <v>0</v>
      </c>
      <c r="I218" s="3">
        <f>SUM(Table39[[#This Row],[RN Hours]], Table39[[#This Row],[RN Admin Hours]], Table39[[#This Row],[RN DON Hours]])</f>
        <v>77.814333333333337</v>
      </c>
      <c r="J218" s="3">
        <f t="shared" si="13"/>
        <v>0</v>
      </c>
      <c r="K218" s="4">
        <f>Table39[[#This Row],[RN Hours Contract (W/ Admin, DON)]]/Table39[[#This Row],[RN Hours (w/ Admin, DON)]]</f>
        <v>0</v>
      </c>
      <c r="L218" s="3">
        <v>52.125444444444447</v>
      </c>
      <c r="M218" s="3">
        <v>0</v>
      </c>
      <c r="N218" s="4">
        <f>Table39[[#This Row],[RN Hours Contract]]/Table39[[#This Row],[RN Hours]]</f>
        <v>0</v>
      </c>
      <c r="O218" s="3">
        <v>20.266666666666666</v>
      </c>
      <c r="P218" s="3">
        <v>0</v>
      </c>
      <c r="Q218" s="4">
        <f>Table39[[#This Row],[RN Admin Hours Contract]]/Table39[[#This Row],[RN Admin Hours]]</f>
        <v>0</v>
      </c>
      <c r="R218" s="3">
        <v>5.4222222222222225</v>
      </c>
      <c r="S218" s="3">
        <v>0</v>
      </c>
      <c r="T218" s="4">
        <f>Table39[[#This Row],[RN DON Hours Contract]]/Table39[[#This Row],[RN DON Hours]]</f>
        <v>0</v>
      </c>
      <c r="U218" s="3">
        <f>SUM(Table39[[#This Row],[LPN Hours]], Table39[[#This Row],[LPN Admin Hours]])</f>
        <v>67.908777777777772</v>
      </c>
      <c r="V218" s="3">
        <f>Table39[[#This Row],[LPN Hours Contract]]+Table39[[#This Row],[LPN Admin Hours Contract]]</f>
        <v>0</v>
      </c>
      <c r="W218" s="4">
        <f t="shared" si="14"/>
        <v>0</v>
      </c>
      <c r="X218" s="3">
        <v>56.929222222222222</v>
      </c>
      <c r="Y218" s="3">
        <v>0</v>
      </c>
      <c r="Z218" s="4">
        <f>Table39[[#This Row],[LPN Hours Contract]]/Table39[[#This Row],[LPN Hours]]</f>
        <v>0</v>
      </c>
      <c r="AA218" s="3">
        <v>10.979555555555553</v>
      </c>
      <c r="AB218" s="3">
        <v>0</v>
      </c>
      <c r="AC218" s="4">
        <f>Table39[[#This Row],[LPN Admin Hours Contract]]/Table39[[#This Row],[LPN Admin Hours]]</f>
        <v>0</v>
      </c>
      <c r="AD218" s="3">
        <f>SUM(Table39[[#This Row],[CNA Hours]], Table39[[#This Row],[NA in Training Hours]], Table39[[#This Row],[Med Aide/Tech Hours]])</f>
        <v>159.00888888888889</v>
      </c>
      <c r="AE218" s="3">
        <f>SUM(Table39[[#This Row],[CNA Hours Contract]], Table39[[#This Row],[NA in Training Hours Contract]], Table39[[#This Row],[Med Aide/Tech Hours Contract]])</f>
        <v>0</v>
      </c>
      <c r="AF218" s="4">
        <f>Table39[[#This Row],[CNA/NA/Med Aide Contract Hours]]/Table39[[#This Row],[Total CNA, NA in Training, Med Aide/Tech Hours]]</f>
        <v>0</v>
      </c>
      <c r="AG218" s="3">
        <v>159.00888888888889</v>
      </c>
      <c r="AH218" s="3">
        <v>0</v>
      </c>
      <c r="AI218" s="4">
        <f>Table39[[#This Row],[CNA Hours Contract]]/Table39[[#This Row],[CNA Hours]]</f>
        <v>0</v>
      </c>
      <c r="AJ218" s="3">
        <v>0</v>
      </c>
      <c r="AK218" s="3">
        <v>0</v>
      </c>
      <c r="AL218" s="4">
        <v>0</v>
      </c>
      <c r="AM218" s="3">
        <v>0</v>
      </c>
      <c r="AN218" s="3">
        <v>0</v>
      </c>
      <c r="AO218" s="4">
        <v>0</v>
      </c>
      <c r="AP218" s="1" t="s">
        <v>216</v>
      </c>
      <c r="AQ218" s="1">
        <v>4</v>
      </c>
    </row>
    <row r="219" spans="1:43" x14ac:dyDescent="0.2">
      <c r="A219" s="1" t="s">
        <v>221</v>
      </c>
      <c r="B219" s="1" t="s">
        <v>439</v>
      </c>
      <c r="C219" s="1" t="s">
        <v>568</v>
      </c>
      <c r="D219" s="1" t="s">
        <v>572</v>
      </c>
      <c r="E219" s="3">
        <v>88.74444444444444</v>
      </c>
      <c r="F219" s="3">
        <f t="shared" si="12"/>
        <v>381.85555555555561</v>
      </c>
      <c r="G219" s="3">
        <f>SUM(Table39[[#This Row],[RN Hours Contract (W/ Admin, DON)]], Table39[[#This Row],[LPN Contract Hours (w/ Admin)]], Table39[[#This Row],[CNA/NA/Med Aide Contract Hours]])</f>
        <v>0</v>
      </c>
      <c r="H219" s="4">
        <f>Table39[[#This Row],[Total Contract Hours]]/Table39[[#This Row],[Total Hours Nurse Staffing]]</f>
        <v>0</v>
      </c>
      <c r="I219" s="3">
        <f>SUM(Table39[[#This Row],[RN Hours]], Table39[[#This Row],[RN Admin Hours]], Table39[[#This Row],[RN DON Hours]])</f>
        <v>48.519444444444446</v>
      </c>
      <c r="J219" s="3">
        <f t="shared" si="13"/>
        <v>0</v>
      </c>
      <c r="K219" s="4">
        <f>Table39[[#This Row],[RN Hours Contract (W/ Admin, DON)]]/Table39[[#This Row],[RN Hours (w/ Admin, DON)]]</f>
        <v>0</v>
      </c>
      <c r="L219" s="3">
        <v>29.605555555555554</v>
      </c>
      <c r="M219" s="3">
        <v>0</v>
      </c>
      <c r="N219" s="4">
        <f>Table39[[#This Row],[RN Hours Contract]]/Table39[[#This Row],[RN Hours]]</f>
        <v>0</v>
      </c>
      <c r="O219" s="3">
        <v>13.225</v>
      </c>
      <c r="P219" s="3">
        <v>0</v>
      </c>
      <c r="Q219" s="4">
        <f>Table39[[#This Row],[RN Admin Hours Contract]]/Table39[[#This Row],[RN Admin Hours]]</f>
        <v>0</v>
      </c>
      <c r="R219" s="3">
        <v>5.6888888888888891</v>
      </c>
      <c r="S219" s="3">
        <v>0</v>
      </c>
      <c r="T219" s="4">
        <f>Table39[[#This Row],[RN DON Hours Contract]]/Table39[[#This Row],[RN DON Hours]]</f>
        <v>0</v>
      </c>
      <c r="U219" s="3">
        <f>SUM(Table39[[#This Row],[LPN Hours]], Table39[[#This Row],[LPN Admin Hours]])</f>
        <v>120.66666666666667</v>
      </c>
      <c r="V219" s="3">
        <f>Table39[[#This Row],[LPN Hours Contract]]+Table39[[#This Row],[LPN Admin Hours Contract]]</f>
        <v>0</v>
      </c>
      <c r="W219" s="4">
        <f t="shared" si="14"/>
        <v>0</v>
      </c>
      <c r="X219" s="3">
        <v>120.66666666666667</v>
      </c>
      <c r="Y219" s="3">
        <v>0</v>
      </c>
      <c r="Z219" s="4">
        <f>Table39[[#This Row],[LPN Hours Contract]]/Table39[[#This Row],[LPN Hours]]</f>
        <v>0</v>
      </c>
      <c r="AA219" s="3">
        <v>0</v>
      </c>
      <c r="AB219" s="3">
        <v>0</v>
      </c>
      <c r="AC219" s="4">
        <v>0</v>
      </c>
      <c r="AD219" s="3">
        <f>SUM(Table39[[#This Row],[CNA Hours]], Table39[[#This Row],[NA in Training Hours]], Table39[[#This Row],[Med Aide/Tech Hours]])</f>
        <v>212.66944444444445</v>
      </c>
      <c r="AE219" s="3">
        <f>SUM(Table39[[#This Row],[CNA Hours Contract]], Table39[[#This Row],[NA in Training Hours Contract]], Table39[[#This Row],[Med Aide/Tech Hours Contract]])</f>
        <v>0</v>
      </c>
      <c r="AF219" s="4">
        <f>Table39[[#This Row],[CNA/NA/Med Aide Contract Hours]]/Table39[[#This Row],[Total CNA, NA in Training, Med Aide/Tech Hours]]</f>
        <v>0</v>
      </c>
      <c r="AG219" s="3">
        <v>212.66944444444445</v>
      </c>
      <c r="AH219" s="3">
        <v>0</v>
      </c>
      <c r="AI219" s="4">
        <f>Table39[[#This Row],[CNA Hours Contract]]/Table39[[#This Row],[CNA Hours]]</f>
        <v>0</v>
      </c>
      <c r="AJ219" s="3">
        <v>0</v>
      </c>
      <c r="AK219" s="3">
        <v>0</v>
      </c>
      <c r="AL219" s="4">
        <v>0</v>
      </c>
      <c r="AM219" s="3">
        <v>0</v>
      </c>
      <c r="AN219" s="3">
        <v>0</v>
      </c>
      <c r="AO219" s="4">
        <v>0</v>
      </c>
      <c r="AP219" s="1" t="s">
        <v>217</v>
      </c>
      <c r="AQ219" s="1">
        <v>4</v>
      </c>
    </row>
    <row r="220" spans="1:43" x14ac:dyDescent="0.2">
      <c r="A220" s="1" t="s">
        <v>221</v>
      </c>
      <c r="B220" s="1" t="s">
        <v>440</v>
      </c>
      <c r="C220" s="1" t="s">
        <v>569</v>
      </c>
      <c r="D220" s="1" t="s">
        <v>572</v>
      </c>
      <c r="E220" s="3">
        <v>79.322222222222223</v>
      </c>
      <c r="F220" s="3">
        <f t="shared" si="12"/>
        <v>383.99100000000004</v>
      </c>
      <c r="G220" s="3">
        <f>SUM(Table39[[#This Row],[RN Hours Contract (W/ Admin, DON)]], Table39[[#This Row],[LPN Contract Hours (w/ Admin)]], Table39[[#This Row],[CNA/NA/Med Aide Contract Hours]])</f>
        <v>0</v>
      </c>
      <c r="H220" s="4">
        <f>Table39[[#This Row],[Total Contract Hours]]/Table39[[#This Row],[Total Hours Nurse Staffing]]</f>
        <v>0</v>
      </c>
      <c r="I220" s="3">
        <f>SUM(Table39[[#This Row],[RN Hours]], Table39[[#This Row],[RN Admin Hours]], Table39[[#This Row],[RN DON Hours]])</f>
        <v>99.938000000000002</v>
      </c>
      <c r="J220" s="3">
        <f t="shared" si="13"/>
        <v>0</v>
      </c>
      <c r="K220" s="4">
        <f>Table39[[#This Row],[RN Hours Contract (W/ Admin, DON)]]/Table39[[#This Row],[RN Hours (w/ Admin, DON)]]</f>
        <v>0</v>
      </c>
      <c r="L220" s="3">
        <v>68.662444444444446</v>
      </c>
      <c r="M220" s="3">
        <v>0</v>
      </c>
      <c r="N220" s="4">
        <f>Table39[[#This Row],[RN Hours Contract]]/Table39[[#This Row],[RN Hours]]</f>
        <v>0</v>
      </c>
      <c r="O220" s="3">
        <v>25.675555555555562</v>
      </c>
      <c r="P220" s="3">
        <v>0</v>
      </c>
      <c r="Q220" s="4">
        <f>Table39[[#This Row],[RN Admin Hours Contract]]/Table39[[#This Row],[RN Admin Hours]]</f>
        <v>0</v>
      </c>
      <c r="R220" s="3">
        <v>5.6</v>
      </c>
      <c r="S220" s="3">
        <v>0</v>
      </c>
      <c r="T220" s="4">
        <f>Table39[[#This Row],[RN DON Hours Contract]]/Table39[[#This Row],[RN DON Hours]]</f>
        <v>0</v>
      </c>
      <c r="U220" s="3">
        <f>SUM(Table39[[#This Row],[LPN Hours]], Table39[[#This Row],[LPN Admin Hours]])</f>
        <v>91.945111111111117</v>
      </c>
      <c r="V220" s="3">
        <f>Table39[[#This Row],[LPN Hours Contract]]+Table39[[#This Row],[LPN Admin Hours Contract]]</f>
        <v>0</v>
      </c>
      <c r="W220" s="4">
        <f t="shared" si="14"/>
        <v>0</v>
      </c>
      <c r="X220" s="3">
        <v>76.916777777777781</v>
      </c>
      <c r="Y220" s="3">
        <v>0</v>
      </c>
      <c r="Z220" s="4">
        <f>Table39[[#This Row],[LPN Hours Contract]]/Table39[[#This Row],[LPN Hours]]</f>
        <v>0</v>
      </c>
      <c r="AA220" s="3">
        <v>15.028333333333331</v>
      </c>
      <c r="AB220" s="3">
        <v>0</v>
      </c>
      <c r="AC220" s="4">
        <f>Table39[[#This Row],[LPN Admin Hours Contract]]/Table39[[#This Row],[LPN Admin Hours]]</f>
        <v>0</v>
      </c>
      <c r="AD220" s="3">
        <f>SUM(Table39[[#This Row],[CNA Hours]], Table39[[#This Row],[NA in Training Hours]], Table39[[#This Row],[Med Aide/Tech Hours]])</f>
        <v>192.10788888888891</v>
      </c>
      <c r="AE220" s="3">
        <f>SUM(Table39[[#This Row],[CNA Hours Contract]], Table39[[#This Row],[NA in Training Hours Contract]], Table39[[#This Row],[Med Aide/Tech Hours Contract]])</f>
        <v>0</v>
      </c>
      <c r="AF220" s="4">
        <f>Table39[[#This Row],[CNA/NA/Med Aide Contract Hours]]/Table39[[#This Row],[Total CNA, NA in Training, Med Aide/Tech Hours]]</f>
        <v>0</v>
      </c>
      <c r="AG220" s="3">
        <v>154.82066666666668</v>
      </c>
      <c r="AH220" s="3">
        <v>0</v>
      </c>
      <c r="AI220" s="4">
        <f>Table39[[#This Row],[CNA Hours Contract]]/Table39[[#This Row],[CNA Hours]]</f>
        <v>0</v>
      </c>
      <c r="AJ220" s="3">
        <v>37.287222222222219</v>
      </c>
      <c r="AK220" s="3">
        <v>0</v>
      </c>
      <c r="AL220" s="4">
        <v>0</v>
      </c>
      <c r="AM220" s="3">
        <v>0</v>
      </c>
      <c r="AN220" s="3">
        <v>0</v>
      </c>
      <c r="AO220" s="4">
        <v>0</v>
      </c>
      <c r="AP220" s="1" t="s">
        <v>218</v>
      </c>
      <c r="AQ220" s="1">
        <v>4</v>
      </c>
    </row>
    <row r="221" spans="1:43" x14ac:dyDescent="0.2">
      <c r="A221" s="1" t="s">
        <v>221</v>
      </c>
      <c r="B221" s="1" t="s">
        <v>441</v>
      </c>
      <c r="C221" s="1" t="s">
        <v>456</v>
      </c>
      <c r="D221" s="1" t="s">
        <v>581</v>
      </c>
      <c r="E221" s="3">
        <v>44.12222222222222</v>
      </c>
      <c r="F221" s="3">
        <f t="shared" si="12"/>
        <v>231.6393333333333</v>
      </c>
      <c r="G221" s="3">
        <f>SUM(Table39[[#This Row],[RN Hours Contract (W/ Admin, DON)]], Table39[[#This Row],[LPN Contract Hours (w/ Admin)]], Table39[[#This Row],[CNA/NA/Med Aide Contract Hours]])</f>
        <v>0</v>
      </c>
      <c r="H221" s="4">
        <f>Table39[[#This Row],[Total Contract Hours]]/Table39[[#This Row],[Total Hours Nurse Staffing]]</f>
        <v>0</v>
      </c>
      <c r="I221" s="3">
        <f>SUM(Table39[[#This Row],[RN Hours]], Table39[[#This Row],[RN Admin Hours]], Table39[[#This Row],[RN DON Hours]])</f>
        <v>13.220333333333334</v>
      </c>
      <c r="J221" s="3">
        <f t="shared" si="13"/>
        <v>0</v>
      </c>
      <c r="K221" s="4">
        <f>Table39[[#This Row],[RN Hours Contract (W/ Admin, DON)]]/Table39[[#This Row],[RN Hours (w/ Admin, DON)]]</f>
        <v>0</v>
      </c>
      <c r="L221" s="3">
        <v>7.9567777777777779</v>
      </c>
      <c r="M221" s="3">
        <v>0</v>
      </c>
      <c r="N221" s="4">
        <f>Table39[[#This Row],[RN Hours Contract]]/Table39[[#This Row],[RN Hours]]</f>
        <v>0</v>
      </c>
      <c r="O221" s="3">
        <v>0</v>
      </c>
      <c r="P221" s="3">
        <v>0</v>
      </c>
      <c r="Q221" s="4">
        <v>0</v>
      </c>
      <c r="R221" s="3">
        <v>5.2635555555555564</v>
      </c>
      <c r="S221" s="3">
        <v>0</v>
      </c>
      <c r="T221" s="4">
        <f>Table39[[#This Row],[RN DON Hours Contract]]/Table39[[#This Row],[RN DON Hours]]</f>
        <v>0</v>
      </c>
      <c r="U221" s="3">
        <f>SUM(Table39[[#This Row],[LPN Hours]], Table39[[#This Row],[LPN Admin Hours]])</f>
        <v>88.989666666666665</v>
      </c>
      <c r="V221" s="3">
        <f>Table39[[#This Row],[LPN Hours Contract]]+Table39[[#This Row],[LPN Admin Hours Contract]]</f>
        <v>0</v>
      </c>
      <c r="W221" s="4">
        <f t="shared" si="14"/>
        <v>0</v>
      </c>
      <c r="X221" s="3">
        <v>88.989666666666665</v>
      </c>
      <c r="Y221" s="3">
        <v>0</v>
      </c>
      <c r="Z221" s="4">
        <f>Table39[[#This Row],[LPN Hours Contract]]/Table39[[#This Row],[LPN Hours]]</f>
        <v>0</v>
      </c>
      <c r="AA221" s="3">
        <v>0</v>
      </c>
      <c r="AB221" s="3">
        <v>0</v>
      </c>
      <c r="AC221" s="4">
        <v>0</v>
      </c>
      <c r="AD221" s="3">
        <f>SUM(Table39[[#This Row],[CNA Hours]], Table39[[#This Row],[NA in Training Hours]], Table39[[#This Row],[Med Aide/Tech Hours]])</f>
        <v>129.42933333333332</v>
      </c>
      <c r="AE221" s="3">
        <f>SUM(Table39[[#This Row],[CNA Hours Contract]], Table39[[#This Row],[NA in Training Hours Contract]], Table39[[#This Row],[Med Aide/Tech Hours Contract]])</f>
        <v>0</v>
      </c>
      <c r="AF221" s="4">
        <f>Table39[[#This Row],[CNA/NA/Med Aide Contract Hours]]/Table39[[#This Row],[Total CNA, NA in Training, Med Aide/Tech Hours]]</f>
        <v>0</v>
      </c>
      <c r="AG221" s="3">
        <v>129.42933333333332</v>
      </c>
      <c r="AH221" s="3">
        <v>0</v>
      </c>
      <c r="AI221" s="4">
        <f>Table39[[#This Row],[CNA Hours Contract]]/Table39[[#This Row],[CNA Hours]]</f>
        <v>0</v>
      </c>
      <c r="AJ221" s="3">
        <v>0</v>
      </c>
      <c r="AK221" s="3">
        <v>0</v>
      </c>
      <c r="AL221" s="4">
        <v>0</v>
      </c>
      <c r="AM221" s="3">
        <v>0</v>
      </c>
      <c r="AN221" s="3">
        <v>0</v>
      </c>
      <c r="AO221" s="4">
        <v>0</v>
      </c>
      <c r="AP221" s="1" t="s">
        <v>219</v>
      </c>
      <c r="AQ221" s="1">
        <v>4</v>
      </c>
    </row>
    <row r="222" spans="1:43" x14ac:dyDescent="0.2">
      <c r="A222" s="1" t="s">
        <v>221</v>
      </c>
      <c r="B222" s="1" t="s">
        <v>442</v>
      </c>
      <c r="C222" s="1" t="s">
        <v>456</v>
      </c>
      <c r="D222" s="1" t="s">
        <v>581</v>
      </c>
      <c r="E222" s="3">
        <v>43.588888888888889</v>
      </c>
      <c r="F222" s="3">
        <f t="shared" si="12"/>
        <v>134.00833333333333</v>
      </c>
      <c r="G222" s="3">
        <f>SUM(Table39[[#This Row],[RN Hours Contract (W/ Admin, DON)]], Table39[[#This Row],[LPN Contract Hours (w/ Admin)]], Table39[[#This Row],[CNA/NA/Med Aide Contract Hours]])</f>
        <v>0</v>
      </c>
      <c r="H222" s="4">
        <f>Table39[[#This Row],[Total Contract Hours]]/Table39[[#This Row],[Total Hours Nurse Staffing]]</f>
        <v>0</v>
      </c>
      <c r="I222" s="3">
        <f>SUM(Table39[[#This Row],[RN Hours]], Table39[[#This Row],[RN Admin Hours]], Table39[[#This Row],[RN DON Hours]])</f>
        <v>20.661111111111111</v>
      </c>
      <c r="J222" s="3">
        <f t="shared" si="13"/>
        <v>0</v>
      </c>
      <c r="K222" s="4">
        <f>Table39[[#This Row],[RN Hours Contract (W/ Admin, DON)]]/Table39[[#This Row],[RN Hours (w/ Admin, DON)]]</f>
        <v>0</v>
      </c>
      <c r="L222" s="3">
        <v>15.638888888888889</v>
      </c>
      <c r="M222" s="3">
        <v>0</v>
      </c>
      <c r="N222" s="4">
        <f>Table39[[#This Row],[RN Hours Contract]]/Table39[[#This Row],[RN Hours]]</f>
        <v>0</v>
      </c>
      <c r="O222" s="3">
        <v>0</v>
      </c>
      <c r="P222" s="3">
        <v>0</v>
      </c>
      <c r="Q222" s="4">
        <v>0</v>
      </c>
      <c r="R222" s="3">
        <v>5.0222222222222221</v>
      </c>
      <c r="S222" s="3">
        <v>0</v>
      </c>
      <c r="T222" s="4">
        <f>Table39[[#This Row],[RN DON Hours Contract]]/Table39[[#This Row],[RN DON Hours]]</f>
        <v>0</v>
      </c>
      <c r="U222" s="3">
        <f>SUM(Table39[[#This Row],[LPN Hours]], Table39[[#This Row],[LPN Admin Hours]])</f>
        <v>45.06111111111111</v>
      </c>
      <c r="V222" s="3">
        <f>Table39[[#This Row],[LPN Hours Contract]]+Table39[[#This Row],[LPN Admin Hours Contract]]</f>
        <v>0</v>
      </c>
      <c r="W222" s="4">
        <f t="shared" si="14"/>
        <v>0</v>
      </c>
      <c r="X222" s="3">
        <v>45.06111111111111</v>
      </c>
      <c r="Y222" s="3">
        <v>0</v>
      </c>
      <c r="Z222" s="4">
        <f>Table39[[#This Row],[LPN Hours Contract]]/Table39[[#This Row],[LPN Hours]]</f>
        <v>0</v>
      </c>
      <c r="AA222" s="3">
        <v>0</v>
      </c>
      <c r="AB222" s="3">
        <v>0</v>
      </c>
      <c r="AC222" s="4">
        <v>0</v>
      </c>
      <c r="AD222" s="3">
        <f>SUM(Table39[[#This Row],[CNA Hours]], Table39[[#This Row],[NA in Training Hours]], Table39[[#This Row],[Med Aide/Tech Hours]])</f>
        <v>68.286111111111111</v>
      </c>
      <c r="AE222" s="3">
        <f>SUM(Table39[[#This Row],[CNA Hours Contract]], Table39[[#This Row],[NA in Training Hours Contract]], Table39[[#This Row],[Med Aide/Tech Hours Contract]])</f>
        <v>0</v>
      </c>
      <c r="AF222" s="4">
        <f>Table39[[#This Row],[CNA/NA/Med Aide Contract Hours]]/Table39[[#This Row],[Total CNA, NA in Training, Med Aide/Tech Hours]]</f>
        <v>0</v>
      </c>
      <c r="AG222" s="3">
        <v>68.286111111111111</v>
      </c>
      <c r="AH222" s="3">
        <v>0</v>
      </c>
      <c r="AI222" s="4">
        <f>Table39[[#This Row],[CNA Hours Contract]]/Table39[[#This Row],[CNA Hours]]</f>
        <v>0</v>
      </c>
      <c r="AJ222" s="3">
        <v>0</v>
      </c>
      <c r="AK222" s="3">
        <v>0</v>
      </c>
      <c r="AL222" s="4">
        <v>0</v>
      </c>
      <c r="AM222" s="3">
        <v>0</v>
      </c>
      <c r="AN222" s="3">
        <v>0</v>
      </c>
      <c r="AO222" s="4">
        <v>0</v>
      </c>
      <c r="AP222" s="1" t="s">
        <v>220</v>
      </c>
      <c r="AQ222" s="1">
        <v>4</v>
      </c>
    </row>
  </sheetData>
  <dataConsolidate link="1">
    <dataRefs count="1">
      <dataRef ref="H1:J1048576" sheet="Nurse"/>
    </dataRefs>
  </dataConsolidate>
  <phoneticPr fontId="6" type="noConversion"/>
  <pageMargins left="0.7" right="0.7" top="0.75" bottom="0.75" header="0.3" footer="0.3"/>
  <pageSetup orientation="portrait" horizontalDpi="1200" verticalDpi="1200" r:id="rId1"/>
  <ignoredErrors>
    <ignoredError sqref="AP2:AP222" numberStoredAsText="1"/>
    <ignoredError sqref="F2:K3 AD2:AD222 F10:K15 G4:G5 F6:G8 I6:J8 I4:J5 F21:K46 F17:G18 I17:K18 F9:J9 I16:J16 F19:G20 I19:K20 G16 F50:K56 G47:G49 I47:J49 F59:K81 G58:K58 G57 I57:J57 F83:K126 G82 I82:J82 F142:K171 G127:G141 I127:J141 F185:K215 G172:G181 F182:G184 I182:K184 I172:J181 G216:G222 I216:J222 AO2:AO222 AL2:AL222 AC2:AC222 Q4:Q222 T20:T222"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E076-5D3A-4995-9449-4025EDC2B017}">
  <dimension ref="A1:AJ222"/>
  <sheetViews>
    <sheetView zoomScale="80" zoomScaleNormal="80" workbookViewId="0">
      <pane xSplit="4" ySplit="1" topLeftCell="E2" activePane="bottomRight" state="frozen"/>
      <selection pane="topRight" activeCell="F1" sqref="F1"/>
      <selection pane="bottomLeft" activeCell="A2" sqref="A2"/>
      <selection pane="bottomRight"/>
    </sheetView>
  </sheetViews>
  <sheetFormatPr baseColWidth="10" defaultColWidth="8.6640625" defaultRowHeight="15" outlineLevelCol="1" x14ac:dyDescent="0.2"/>
  <cols>
    <col min="1" max="1" width="7.6640625" style="1" customWidth="1"/>
    <col min="2" max="2" width="30.6640625" style="1" customWidth="1"/>
    <col min="3" max="4" width="16.6640625" style="1" customWidth="1"/>
    <col min="5" max="12" width="12.6640625" style="1" customWidth="1"/>
    <col min="13" max="14" width="12.6640625" style="1" hidden="1" customWidth="1" outlineLevel="1"/>
    <col min="15" max="15" width="12.6640625" style="1" customWidth="1" collapsed="1"/>
    <col min="16" max="17" width="12.6640625" style="1" hidden="1" customWidth="1" outlineLevel="1"/>
    <col min="18" max="18" width="12.6640625" style="1" customWidth="1" collapsed="1"/>
    <col min="19" max="21" width="12.6640625" style="1" hidden="1" customWidth="1" outlineLevel="1"/>
    <col min="22" max="22" width="12.6640625" style="1" customWidth="1" collapsed="1"/>
    <col min="23" max="25" width="12.6640625" style="1" hidden="1" customWidth="1" outlineLevel="1"/>
    <col min="26" max="26" width="12.6640625" style="1" customWidth="1" collapsed="1"/>
    <col min="27" max="35" width="12.6640625" style="1" customWidth="1"/>
    <col min="36" max="36" width="8.83203125"/>
    <col min="37" max="37" width="11.83203125" style="1" customWidth="1"/>
    <col min="38" max="38" width="8.6640625" style="1"/>
    <col min="39" max="39" width="12.6640625" style="1" customWidth="1"/>
    <col min="40" max="40" width="8.6640625" style="1"/>
    <col min="41" max="49" width="12.6640625" style="1" customWidth="1"/>
    <col min="50" max="51" width="18.5" style="1" customWidth="1"/>
    <col min="52" max="52" width="8.6640625" style="1"/>
    <col min="53" max="53" width="22.1640625" style="1" customWidth="1"/>
    <col min="54" max="16384" width="8.6640625" style="1"/>
  </cols>
  <sheetData>
    <row r="1" spans="1:36" s="5" customFormat="1" ht="150" customHeight="1" x14ac:dyDescent="0.2">
      <c r="A1" s="5" t="s">
        <v>635</v>
      </c>
      <c r="B1" s="5" t="s">
        <v>637</v>
      </c>
      <c r="C1" s="5" t="s">
        <v>653</v>
      </c>
      <c r="D1" s="5" t="s">
        <v>638</v>
      </c>
      <c r="E1" s="5" t="s">
        <v>639</v>
      </c>
      <c r="F1" s="5" t="s">
        <v>681</v>
      </c>
      <c r="G1" s="5" t="s">
        <v>682</v>
      </c>
      <c r="H1" s="5" t="s">
        <v>683</v>
      </c>
      <c r="I1" s="5" t="s">
        <v>684</v>
      </c>
      <c r="J1" s="5" t="s">
        <v>685</v>
      </c>
      <c r="K1" s="5" t="s">
        <v>686</v>
      </c>
      <c r="L1" s="5" t="s">
        <v>687</v>
      </c>
      <c r="M1" s="5" t="s">
        <v>688</v>
      </c>
      <c r="N1" s="5" t="s">
        <v>689</v>
      </c>
      <c r="O1" s="5" t="s">
        <v>690</v>
      </c>
      <c r="P1" s="5" t="s">
        <v>691</v>
      </c>
      <c r="Q1" s="5" t="s">
        <v>692</v>
      </c>
      <c r="R1" s="5" t="s">
        <v>693</v>
      </c>
      <c r="S1" s="5" t="s">
        <v>694</v>
      </c>
      <c r="T1" s="5" t="s">
        <v>695</v>
      </c>
      <c r="U1" s="5" t="s">
        <v>696</v>
      </c>
      <c r="V1" s="5" t="s">
        <v>697</v>
      </c>
      <c r="W1" s="5" t="s">
        <v>698</v>
      </c>
      <c r="X1" s="5" t="s">
        <v>699</v>
      </c>
      <c r="Y1" s="5" t="s">
        <v>700</v>
      </c>
      <c r="Z1" s="5" t="s">
        <v>701</v>
      </c>
      <c r="AA1" s="5" t="s">
        <v>702</v>
      </c>
      <c r="AB1" s="5" t="s">
        <v>703</v>
      </c>
      <c r="AC1" s="5" t="s">
        <v>704</v>
      </c>
      <c r="AD1" s="5" t="s">
        <v>705</v>
      </c>
      <c r="AE1" s="5" t="s">
        <v>706</v>
      </c>
      <c r="AF1" s="5" t="s">
        <v>707</v>
      </c>
      <c r="AG1" s="5" t="s">
        <v>708</v>
      </c>
      <c r="AH1" s="5" t="s">
        <v>636</v>
      </c>
      <c r="AI1" s="5" t="s">
        <v>680</v>
      </c>
    </row>
    <row r="2" spans="1:36" x14ac:dyDescent="0.2">
      <c r="A2" s="1" t="s">
        <v>221</v>
      </c>
      <c r="B2" s="1" t="s">
        <v>222</v>
      </c>
      <c r="C2" s="1" t="s">
        <v>443</v>
      </c>
      <c r="D2" s="1" t="s">
        <v>570</v>
      </c>
      <c r="E2" s="3">
        <v>71.411111111111111</v>
      </c>
      <c r="F2" s="3">
        <v>25.652777777777779</v>
      </c>
      <c r="G2" s="3">
        <v>0.52222222222222225</v>
      </c>
      <c r="H2" s="3">
        <v>0.25555555555555554</v>
      </c>
      <c r="I2" s="3">
        <v>2.3111111111111109</v>
      </c>
      <c r="J2" s="3">
        <v>0</v>
      </c>
      <c r="K2" s="3">
        <v>0</v>
      </c>
      <c r="L2" s="3">
        <v>5.2444444444444445</v>
      </c>
      <c r="M2" s="3">
        <v>4.5611111111111109</v>
      </c>
      <c r="N2" s="3">
        <v>0</v>
      </c>
      <c r="O2" s="3">
        <f>SUM(Table2[[#This Row],[Qualified Social Work Staff Hours]:[Other Social Work Staff Hours]])/Table2[[#This Row],[MDS Census]]</f>
        <v>6.387116850785747E-2</v>
      </c>
      <c r="P2" s="3">
        <v>5.1833333333333336</v>
      </c>
      <c r="Q2" s="3">
        <v>0</v>
      </c>
      <c r="R2" s="3">
        <f>SUM(Table2[[#This Row],[Qualified Activities Professional Hours]:[Other Activities Professional Hours]])/Table2[[#This Row],[MDS Census]]</f>
        <v>7.2584409522327684E-2</v>
      </c>
      <c r="S2" s="3">
        <v>5.3361111111111112</v>
      </c>
      <c r="T2" s="3">
        <v>5.1444444444444448</v>
      </c>
      <c r="U2" s="3">
        <v>0</v>
      </c>
      <c r="V2" s="3">
        <f>SUM(Table2[[#This Row],[Occupational Therapist Hours]:[OT Aide Hours]])/Table2[[#This Row],[MDS Census]]</f>
        <v>0.14676365333748251</v>
      </c>
      <c r="W2" s="3">
        <v>1.3694444444444445</v>
      </c>
      <c r="X2" s="3">
        <v>10.577777777777778</v>
      </c>
      <c r="Y2" s="3">
        <v>0</v>
      </c>
      <c r="Z2" s="3">
        <f>SUM(Table2[[#This Row],[Physical Therapist (PT) Hours]:[PT Aide Hours]])/Table2[[#This Row],[MDS Census]]</f>
        <v>0.16730200715730512</v>
      </c>
      <c r="AA2" s="3">
        <v>0</v>
      </c>
      <c r="AB2" s="3">
        <v>0</v>
      </c>
      <c r="AC2" s="3">
        <v>0</v>
      </c>
      <c r="AD2" s="3">
        <v>0</v>
      </c>
      <c r="AE2" s="3">
        <v>0</v>
      </c>
      <c r="AF2" s="3">
        <v>0</v>
      </c>
      <c r="AG2" s="3">
        <v>0</v>
      </c>
      <c r="AH2" s="1" t="s">
        <v>0</v>
      </c>
      <c r="AI2" s="17">
        <v>4</v>
      </c>
      <c r="AJ2" s="1"/>
    </row>
    <row r="3" spans="1:36" x14ac:dyDescent="0.2">
      <c r="A3" s="1" t="s">
        <v>221</v>
      </c>
      <c r="B3" s="1" t="s">
        <v>223</v>
      </c>
      <c r="C3" s="1" t="s">
        <v>444</v>
      </c>
      <c r="D3" s="1" t="s">
        <v>571</v>
      </c>
      <c r="E3" s="3">
        <v>36.888888888888886</v>
      </c>
      <c r="F3" s="3">
        <v>5.6888888888888891</v>
      </c>
      <c r="G3" s="3">
        <v>0</v>
      </c>
      <c r="H3" s="3">
        <v>0</v>
      </c>
      <c r="I3" s="3">
        <v>0</v>
      </c>
      <c r="J3" s="3">
        <v>0</v>
      </c>
      <c r="K3" s="3">
        <v>0</v>
      </c>
      <c r="L3" s="3">
        <v>0</v>
      </c>
      <c r="M3" s="3">
        <v>5.4222222222222225</v>
      </c>
      <c r="N3" s="3">
        <v>0</v>
      </c>
      <c r="O3" s="3">
        <f>SUM(Table2[[#This Row],[Qualified Social Work Staff Hours]:[Other Social Work Staff Hours]])/Table2[[#This Row],[MDS Census]]</f>
        <v>0.14698795180722893</v>
      </c>
      <c r="P3" s="3">
        <v>6.4588888888888896</v>
      </c>
      <c r="Q3" s="3">
        <v>16.16055555555555</v>
      </c>
      <c r="R3" s="3">
        <f>SUM(Table2[[#This Row],[Qualified Activities Professional Hours]:[Other Activities Professional Hours]])/Table2[[#This Row],[MDS Census]]</f>
        <v>0.61317771084337347</v>
      </c>
      <c r="S3" s="3">
        <v>0</v>
      </c>
      <c r="T3" s="3">
        <v>0</v>
      </c>
      <c r="U3" s="3">
        <v>0</v>
      </c>
      <c r="V3" s="3">
        <f>SUM(Table2[[#This Row],[Occupational Therapist Hours]:[OT Aide Hours]])/Table2[[#This Row],[MDS Census]]</f>
        <v>0</v>
      </c>
      <c r="W3" s="3">
        <v>0</v>
      </c>
      <c r="X3" s="3">
        <v>0</v>
      </c>
      <c r="Y3" s="3">
        <v>0</v>
      </c>
      <c r="Z3" s="3">
        <f>SUM(Table2[[#This Row],[Physical Therapist (PT) Hours]:[PT Aide Hours]])/Table2[[#This Row],[MDS Census]]</f>
        <v>0</v>
      </c>
      <c r="AA3" s="3">
        <v>0</v>
      </c>
      <c r="AB3" s="3">
        <v>0</v>
      </c>
      <c r="AC3" s="3">
        <v>0</v>
      </c>
      <c r="AD3" s="3">
        <v>0</v>
      </c>
      <c r="AE3" s="3">
        <v>0</v>
      </c>
      <c r="AF3" s="3">
        <v>0</v>
      </c>
      <c r="AG3" s="3">
        <v>0</v>
      </c>
      <c r="AH3" s="1" t="s">
        <v>1</v>
      </c>
      <c r="AI3" s="17">
        <v>4</v>
      </c>
      <c r="AJ3" s="1"/>
    </row>
    <row r="4" spans="1:36" x14ac:dyDescent="0.2">
      <c r="A4" s="1" t="s">
        <v>221</v>
      </c>
      <c r="B4" s="1" t="s">
        <v>224</v>
      </c>
      <c r="C4" s="1" t="s">
        <v>445</v>
      </c>
      <c r="D4" s="1" t="s">
        <v>572</v>
      </c>
      <c r="E4" s="3">
        <v>68.099999999999994</v>
      </c>
      <c r="F4" s="3">
        <v>4.8888888888888893</v>
      </c>
      <c r="G4" s="3">
        <v>1.3888888888888888</v>
      </c>
      <c r="H4" s="3">
        <v>0.26666666666666666</v>
      </c>
      <c r="I4" s="3">
        <v>1.0777777777777777</v>
      </c>
      <c r="J4" s="3">
        <v>0</v>
      </c>
      <c r="K4" s="3">
        <v>0</v>
      </c>
      <c r="L4" s="3">
        <v>5.5952222222222234</v>
      </c>
      <c r="M4" s="3">
        <v>0</v>
      </c>
      <c r="N4" s="3">
        <v>5.4222222222222225</v>
      </c>
      <c r="O4" s="3">
        <f>SUM(Table2[[#This Row],[Qualified Social Work Staff Hours]:[Other Social Work Staff Hours]])/Table2[[#This Row],[MDS Census]]</f>
        <v>7.9621471691956283E-2</v>
      </c>
      <c r="P4" s="3">
        <v>5.0027777777777782</v>
      </c>
      <c r="Q4" s="3">
        <v>5.2638888888888893</v>
      </c>
      <c r="R4" s="3">
        <f>SUM(Table2[[#This Row],[Qualified Activities Professional Hours]:[Other Activities Professional Hours]])/Table2[[#This Row],[MDS Census]]</f>
        <v>0.15075868820362215</v>
      </c>
      <c r="S4" s="3">
        <v>5.1825555555555551</v>
      </c>
      <c r="T4" s="3">
        <v>0.20566666666666664</v>
      </c>
      <c r="U4" s="3">
        <v>0</v>
      </c>
      <c r="V4" s="3">
        <f>SUM(Table2[[#This Row],[Occupational Therapist Hours]:[OT Aide Hours]])/Table2[[#This Row],[MDS Census]]</f>
        <v>7.9122205906346874E-2</v>
      </c>
      <c r="W4" s="3">
        <v>1.1040000000000003</v>
      </c>
      <c r="X4" s="3">
        <v>5.2357777777777761</v>
      </c>
      <c r="Y4" s="3">
        <v>0.45799999999999996</v>
      </c>
      <c r="Z4" s="3">
        <f>SUM(Table2[[#This Row],[Physical Therapist (PT) Hours]:[PT Aide Hours]])/Table2[[#This Row],[MDS Census]]</f>
        <v>9.9820525371186158E-2</v>
      </c>
      <c r="AA4" s="3">
        <v>0</v>
      </c>
      <c r="AB4" s="3">
        <v>0</v>
      </c>
      <c r="AC4" s="3">
        <v>0</v>
      </c>
      <c r="AD4" s="3">
        <v>0</v>
      </c>
      <c r="AE4" s="3">
        <v>0</v>
      </c>
      <c r="AF4" s="3">
        <v>0</v>
      </c>
      <c r="AG4" s="3">
        <v>1.6666666666666667</v>
      </c>
      <c r="AH4" s="1" t="s">
        <v>2</v>
      </c>
      <c r="AI4" s="17">
        <v>4</v>
      </c>
      <c r="AJ4" s="1"/>
    </row>
    <row r="5" spans="1:36" x14ac:dyDescent="0.2">
      <c r="A5" s="1" t="s">
        <v>221</v>
      </c>
      <c r="B5" s="1" t="s">
        <v>225</v>
      </c>
      <c r="C5" s="1" t="s">
        <v>446</v>
      </c>
      <c r="D5" s="1" t="s">
        <v>572</v>
      </c>
      <c r="E5" s="3">
        <v>75.62222222222222</v>
      </c>
      <c r="F5" s="3">
        <v>9.2352222222222249</v>
      </c>
      <c r="G5" s="3">
        <v>1.5777777777777777</v>
      </c>
      <c r="H5" s="3">
        <v>0</v>
      </c>
      <c r="I5" s="3">
        <v>0.26666666666666666</v>
      </c>
      <c r="J5" s="3">
        <v>0</v>
      </c>
      <c r="K5" s="3">
        <v>0</v>
      </c>
      <c r="L5" s="3">
        <v>3.3055555555555554</v>
      </c>
      <c r="M5" s="3">
        <v>0</v>
      </c>
      <c r="N5" s="3">
        <v>7.7118888888888897</v>
      </c>
      <c r="O5" s="3">
        <f>SUM(Table2[[#This Row],[Qualified Social Work Staff Hours]:[Other Social Work Staff Hours]])/Table2[[#This Row],[MDS Census]]</f>
        <v>0.10197913605642082</v>
      </c>
      <c r="P5" s="3">
        <v>0</v>
      </c>
      <c r="Q5" s="3">
        <v>14.562777777777777</v>
      </c>
      <c r="R5" s="3">
        <f>SUM(Table2[[#This Row],[Qualified Activities Professional Hours]:[Other Activities Professional Hours]])/Table2[[#This Row],[MDS Census]]</f>
        <v>0.19257272994416691</v>
      </c>
      <c r="S5" s="3">
        <v>0.53888888888888886</v>
      </c>
      <c r="T5" s="3">
        <v>4.5194444444444448</v>
      </c>
      <c r="U5" s="3">
        <v>0</v>
      </c>
      <c r="V5" s="3">
        <f>SUM(Table2[[#This Row],[Occupational Therapist Hours]:[OT Aide Hours]])/Table2[[#This Row],[MDS Census]]</f>
        <v>6.688950925653836E-2</v>
      </c>
      <c r="W5" s="3">
        <v>0.59722222222222221</v>
      </c>
      <c r="X5" s="3">
        <v>4.5250000000000004</v>
      </c>
      <c r="Y5" s="3">
        <v>0</v>
      </c>
      <c r="Z5" s="3">
        <f>SUM(Table2[[#This Row],[Physical Therapist (PT) Hours]:[PT Aide Hours]])/Table2[[#This Row],[MDS Census]]</f>
        <v>6.7734352042315607E-2</v>
      </c>
      <c r="AA5" s="3">
        <v>0</v>
      </c>
      <c r="AB5" s="3">
        <v>0</v>
      </c>
      <c r="AC5" s="3">
        <v>0</v>
      </c>
      <c r="AD5" s="3">
        <v>0</v>
      </c>
      <c r="AE5" s="3">
        <v>0</v>
      </c>
      <c r="AF5" s="3">
        <v>0</v>
      </c>
      <c r="AG5" s="3">
        <v>0</v>
      </c>
      <c r="AH5" s="1" t="s">
        <v>3</v>
      </c>
      <c r="AI5" s="17">
        <v>4</v>
      </c>
      <c r="AJ5" s="1"/>
    </row>
    <row r="6" spans="1:36" x14ac:dyDescent="0.2">
      <c r="A6" s="1" t="s">
        <v>221</v>
      </c>
      <c r="B6" s="1" t="s">
        <v>226</v>
      </c>
      <c r="C6" s="1" t="s">
        <v>447</v>
      </c>
      <c r="D6" s="1" t="s">
        <v>573</v>
      </c>
      <c r="E6" s="3">
        <v>108.97777777777777</v>
      </c>
      <c r="F6" s="3">
        <v>30.417333333333342</v>
      </c>
      <c r="G6" s="3">
        <v>0.34166666666666667</v>
      </c>
      <c r="H6" s="3">
        <v>1.0555555555555556</v>
      </c>
      <c r="I6" s="3">
        <v>0</v>
      </c>
      <c r="J6" s="3">
        <v>0</v>
      </c>
      <c r="K6" s="3">
        <v>0</v>
      </c>
      <c r="L6" s="3">
        <v>16.780333333333324</v>
      </c>
      <c r="M6" s="3">
        <v>5.0666666666666664</v>
      </c>
      <c r="N6" s="3">
        <v>4.9171111111111117</v>
      </c>
      <c r="O6" s="3">
        <f>SUM(Table2[[#This Row],[Qualified Social Work Staff Hours]:[Other Social Work Staff Hours]])/Table2[[#This Row],[MDS Census]]</f>
        <v>9.1612969004893977E-2</v>
      </c>
      <c r="P6" s="3">
        <v>4.9916666666666663</v>
      </c>
      <c r="Q6" s="3">
        <v>9.1407777777777781</v>
      </c>
      <c r="R6" s="3">
        <f>SUM(Table2[[#This Row],[Qualified Activities Professional Hours]:[Other Activities Professional Hours]])/Table2[[#This Row],[MDS Census]]</f>
        <v>0.12968189233278957</v>
      </c>
      <c r="S6" s="3">
        <v>4.6444444444444448</v>
      </c>
      <c r="T6" s="3">
        <v>13.972333333333333</v>
      </c>
      <c r="U6" s="3">
        <v>0</v>
      </c>
      <c r="V6" s="3">
        <f>SUM(Table2[[#This Row],[Occupational Therapist Hours]:[OT Aide Hours]])/Table2[[#This Row],[MDS Census]]</f>
        <v>0.17083095432300163</v>
      </c>
      <c r="W6" s="3">
        <v>4.6424444444444442</v>
      </c>
      <c r="X6" s="3">
        <v>25.082999999999998</v>
      </c>
      <c r="Y6" s="3">
        <v>4.4979999999999993</v>
      </c>
      <c r="Z6" s="3">
        <f>SUM(Table2[[#This Row],[Physical Therapist (PT) Hours]:[PT Aide Hours]])/Table2[[#This Row],[MDS Census]]</f>
        <v>0.31404057911908645</v>
      </c>
      <c r="AA6" s="3">
        <v>0</v>
      </c>
      <c r="AB6" s="3">
        <v>0</v>
      </c>
      <c r="AC6" s="3">
        <v>0</v>
      </c>
      <c r="AD6" s="3">
        <v>0</v>
      </c>
      <c r="AE6" s="3">
        <v>0</v>
      </c>
      <c r="AF6" s="3">
        <v>0</v>
      </c>
      <c r="AG6" s="3">
        <v>0.14444444444444443</v>
      </c>
      <c r="AH6" s="1" t="s">
        <v>4</v>
      </c>
      <c r="AI6" s="17">
        <v>4</v>
      </c>
      <c r="AJ6" s="1"/>
    </row>
    <row r="7" spans="1:36" x14ac:dyDescent="0.2">
      <c r="A7" s="1" t="s">
        <v>221</v>
      </c>
      <c r="B7" s="1" t="s">
        <v>227</v>
      </c>
      <c r="C7" s="1" t="s">
        <v>448</v>
      </c>
      <c r="D7" s="1" t="s">
        <v>574</v>
      </c>
      <c r="E7" s="3">
        <v>78.411111111111111</v>
      </c>
      <c r="F7" s="3">
        <v>5.6</v>
      </c>
      <c r="G7" s="3">
        <v>0.4</v>
      </c>
      <c r="H7" s="3">
        <v>0.39088888888888895</v>
      </c>
      <c r="I7" s="3">
        <v>2.0472222222222221</v>
      </c>
      <c r="J7" s="3">
        <v>0</v>
      </c>
      <c r="K7" s="3">
        <v>0</v>
      </c>
      <c r="L7" s="3">
        <v>9.4691111111111113</v>
      </c>
      <c r="M7" s="3">
        <v>9.9291111111111139</v>
      </c>
      <c r="N7" s="3">
        <v>0</v>
      </c>
      <c r="O7" s="3">
        <f>SUM(Table2[[#This Row],[Qualified Social Work Staff Hours]:[Other Social Work Staff Hours]])/Table2[[#This Row],[MDS Census]]</f>
        <v>0.12662887912710788</v>
      </c>
      <c r="P7" s="3">
        <v>0</v>
      </c>
      <c r="Q7" s="3">
        <v>10.872999999999999</v>
      </c>
      <c r="R7" s="3">
        <f>SUM(Table2[[#This Row],[Qualified Activities Professional Hours]:[Other Activities Professional Hours]])/Table2[[#This Row],[MDS Census]]</f>
        <v>0.13866657219781775</v>
      </c>
      <c r="S7" s="3">
        <v>4.2952222222222218</v>
      </c>
      <c r="T7" s="3">
        <v>4.9244444444444451</v>
      </c>
      <c r="U7" s="3">
        <v>0</v>
      </c>
      <c r="V7" s="3">
        <f>SUM(Table2[[#This Row],[Occupational Therapist Hours]:[OT Aide Hours]])/Table2[[#This Row],[MDS Census]]</f>
        <v>0.11758112512399037</v>
      </c>
      <c r="W7" s="3">
        <v>2.9077777777777785</v>
      </c>
      <c r="X7" s="3">
        <v>5.0060000000000002</v>
      </c>
      <c r="Y7" s="3">
        <v>0</v>
      </c>
      <c r="Z7" s="3">
        <f>SUM(Table2[[#This Row],[Physical Therapist (PT) Hours]:[PT Aide Hours]])/Table2[[#This Row],[MDS Census]]</f>
        <v>0.10092673940768034</v>
      </c>
      <c r="AA7" s="3">
        <v>0</v>
      </c>
      <c r="AB7" s="3">
        <v>1.2373333333333332</v>
      </c>
      <c r="AC7" s="3">
        <v>0</v>
      </c>
      <c r="AD7" s="3">
        <v>0</v>
      </c>
      <c r="AE7" s="3">
        <v>0</v>
      </c>
      <c r="AF7" s="3">
        <v>0</v>
      </c>
      <c r="AG7" s="3">
        <v>0</v>
      </c>
      <c r="AH7" s="1" t="s">
        <v>5</v>
      </c>
      <c r="AI7" s="17">
        <v>4</v>
      </c>
      <c r="AJ7" s="1"/>
    </row>
    <row r="8" spans="1:36" x14ac:dyDescent="0.2">
      <c r="A8" s="1" t="s">
        <v>221</v>
      </c>
      <c r="B8" s="1" t="s">
        <v>228</v>
      </c>
      <c r="C8" s="1" t="s">
        <v>449</v>
      </c>
      <c r="D8" s="1" t="s">
        <v>575</v>
      </c>
      <c r="E8" s="3">
        <v>97.8</v>
      </c>
      <c r="F8" s="3">
        <v>11.2</v>
      </c>
      <c r="G8" s="3">
        <v>0.4777777777777778</v>
      </c>
      <c r="H8" s="3">
        <v>0</v>
      </c>
      <c r="I8" s="3">
        <v>5.0138888888888893</v>
      </c>
      <c r="J8" s="3">
        <v>0</v>
      </c>
      <c r="K8" s="3">
        <v>0</v>
      </c>
      <c r="L8" s="3">
        <v>3.2780000000000005</v>
      </c>
      <c r="M8" s="3">
        <v>5.5111111111111111</v>
      </c>
      <c r="N8" s="3">
        <v>4.6138888888888889</v>
      </c>
      <c r="O8" s="3">
        <f>SUM(Table2[[#This Row],[Qualified Social Work Staff Hours]:[Other Social Work Staff Hours]])/Table2[[#This Row],[MDS Census]]</f>
        <v>0.10352760736196319</v>
      </c>
      <c r="P8" s="3">
        <v>6.15</v>
      </c>
      <c r="Q8" s="3">
        <v>14.772222222222222</v>
      </c>
      <c r="R8" s="3">
        <f>SUM(Table2[[#This Row],[Qualified Activities Professional Hours]:[Other Activities Professional Hours]])/Table2[[#This Row],[MDS Census]]</f>
        <v>0.21392865257895935</v>
      </c>
      <c r="S8" s="3">
        <v>3.3347777777777785</v>
      </c>
      <c r="T8" s="3">
        <v>0</v>
      </c>
      <c r="U8" s="3">
        <v>0</v>
      </c>
      <c r="V8" s="3">
        <f>SUM(Table2[[#This Row],[Occupational Therapist Hours]:[OT Aide Hours]])/Table2[[#This Row],[MDS Census]]</f>
        <v>3.4097932288116348E-2</v>
      </c>
      <c r="W8" s="3">
        <v>0.52666666666666662</v>
      </c>
      <c r="X8" s="3">
        <v>4.6668888888888898</v>
      </c>
      <c r="Y8" s="3">
        <v>0</v>
      </c>
      <c r="Z8" s="3">
        <f>SUM(Table2[[#This Row],[Physical Therapist (PT) Hours]:[PT Aide Hours]])/Table2[[#This Row],[MDS Census]]</f>
        <v>5.3103840036355383E-2</v>
      </c>
      <c r="AA8" s="3">
        <v>0</v>
      </c>
      <c r="AB8" s="3">
        <v>0</v>
      </c>
      <c r="AC8" s="3">
        <v>0</v>
      </c>
      <c r="AD8" s="3">
        <v>0</v>
      </c>
      <c r="AE8" s="3">
        <v>0</v>
      </c>
      <c r="AF8" s="3">
        <v>0</v>
      </c>
      <c r="AG8" s="3">
        <v>0</v>
      </c>
      <c r="AH8" s="1" t="s">
        <v>6</v>
      </c>
      <c r="AI8" s="17">
        <v>4</v>
      </c>
      <c r="AJ8" s="1"/>
    </row>
    <row r="9" spans="1:36" x14ac:dyDescent="0.2">
      <c r="A9" s="1" t="s">
        <v>221</v>
      </c>
      <c r="B9" s="1" t="s">
        <v>229</v>
      </c>
      <c r="C9" s="1" t="s">
        <v>447</v>
      </c>
      <c r="D9" s="1" t="s">
        <v>573</v>
      </c>
      <c r="E9" s="3">
        <v>123.45555555555555</v>
      </c>
      <c r="F9" s="3">
        <v>9.9555555555555557</v>
      </c>
      <c r="G9" s="3">
        <v>0.33333333333333331</v>
      </c>
      <c r="H9" s="3">
        <v>0.26666666666666666</v>
      </c>
      <c r="I9" s="3">
        <v>1</v>
      </c>
      <c r="J9" s="3">
        <v>0</v>
      </c>
      <c r="K9" s="3">
        <v>0</v>
      </c>
      <c r="L9" s="3">
        <v>4.9749999999999996</v>
      </c>
      <c r="M9" s="3">
        <v>2.1374444444444447</v>
      </c>
      <c r="N9" s="3">
        <v>0</v>
      </c>
      <c r="O9" s="3">
        <f>SUM(Table2[[#This Row],[Qualified Social Work Staff Hours]:[Other Social Work Staff Hours]])/Table2[[#This Row],[MDS Census]]</f>
        <v>1.731347313473135E-2</v>
      </c>
      <c r="P9" s="3">
        <v>4.6691111111111105</v>
      </c>
      <c r="Q9" s="3">
        <v>10.846777777777778</v>
      </c>
      <c r="R9" s="3">
        <f>SUM(Table2[[#This Row],[Qualified Activities Professional Hours]:[Other Activities Professional Hours]])/Table2[[#This Row],[MDS Census]]</f>
        <v>0.125679956799568</v>
      </c>
      <c r="S9" s="3">
        <v>5.1222222222222218</v>
      </c>
      <c r="T9" s="3">
        <v>7.916666666666667</v>
      </c>
      <c r="U9" s="3">
        <v>0</v>
      </c>
      <c r="V9" s="3">
        <f>SUM(Table2[[#This Row],[Occupational Therapist Hours]:[OT Aide Hours]])/Table2[[#This Row],[MDS Census]]</f>
        <v>0.10561605616056161</v>
      </c>
      <c r="W9" s="3">
        <v>4.208333333333333</v>
      </c>
      <c r="X9" s="3">
        <v>11.197222222222223</v>
      </c>
      <c r="Y9" s="3">
        <v>0</v>
      </c>
      <c r="Z9" s="3">
        <f>SUM(Table2[[#This Row],[Physical Therapist (PT) Hours]:[PT Aide Hours]])/Table2[[#This Row],[MDS Census]]</f>
        <v>0.12478624786247863</v>
      </c>
      <c r="AA9" s="3">
        <v>0</v>
      </c>
      <c r="AB9" s="3">
        <v>0</v>
      </c>
      <c r="AC9" s="3">
        <v>0</v>
      </c>
      <c r="AD9" s="3">
        <v>0</v>
      </c>
      <c r="AE9" s="3">
        <v>0</v>
      </c>
      <c r="AF9" s="3">
        <v>0</v>
      </c>
      <c r="AG9" s="3">
        <v>0</v>
      </c>
      <c r="AH9" s="1" t="s">
        <v>7</v>
      </c>
      <c r="AI9" s="17">
        <v>4</v>
      </c>
      <c r="AJ9" s="1"/>
    </row>
    <row r="10" spans="1:36" x14ac:dyDescent="0.2">
      <c r="A10" s="1" t="s">
        <v>221</v>
      </c>
      <c r="B10" s="1" t="s">
        <v>230</v>
      </c>
      <c r="C10" s="1" t="s">
        <v>450</v>
      </c>
      <c r="D10" s="1" t="s">
        <v>574</v>
      </c>
      <c r="E10" s="3">
        <v>102.37777777777778</v>
      </c>
      <c r="F10" s="3">
        <v>35.153111111111123</v>
      </c>
      <c r="G10" s="3">
        <v>0.23333333333333334</v>
      </c>
      <c r="H10" s="3">
        <v>0.62222222222222223</v>
      </c>
      <c r="I10" s="3">
        <v>1.2</v>
      </c>
      <c r="J10" s="3">
        <v>0</v>
      </c>
      <c r="K10" s="3">
        <v>0</v>
      </c>
      <c r="L10" s="3">
        <v>10.466111111111111</v>
      </c>
      <c r="M10" s="3">
        <v>0</v>
      </c>
      <c r="N10" s="3">
        <v>5.1555555555555559</v>
      </c>
      <c r="O10" s="3">
        <f>SUM(Table2[[#This Row],[Qualified Social Work Staff Hours]:[Other Social Work Staff Hours]])/Table2[[#This Row],[MDS Census]]</f>
        <v>5.0358150640329932E-2</v>
      </c>
      <c r="P10" s="3">
        <v>4.9686666666666666</v>
      </c>
      <c r="Q10" s="3">
        <v>5.8335555555555549</v>
      </c>
      <c r="R10" s="3">
        <f>SUM(Table2[[#This Row],[Qualified Activities Professional Hours]:[Other Activities Professional Hours]])/Table2[[#This Row],[MDS Census]]</f>
        <v>0.10551334925113956</v>
      </c>
      <c r="S10" s="3">
        <v>4.1214444444444442</v>
      </c>
      <c r="T10" s="3">
        <v>3.1790000000000007</v>
      </c>
      <c r="U10" s="3">
        <v>0</v>
      </c>
      <c r="V10" s="3">
        <f>SUM(Table2[[#This Row],[Occupational Therapist Hours]:[OT Aide Hours]])/Table2[[#This Row],[MDS Census]]</f>
        <v>7.1308877794660303E-2</v>
      </c>
      <c r="W10" s="3">
        <v>3.9388888888888896</v>
      </c>
      <c r="X10" s="3">
        <v>9.3955555555555552</v>
      </c>
      <c r="Y10" s="3">
        <v>0</v>
      </c>
      <c r="Z10" s="3">
        <f>SUM(Table2[[#This Row],[Physical Therapist (PT) Hours]:[PT Aide Hours]])/Table2[[#This Row],[MDS Census]]</f>
        <v>0.13024744953331888</v>
      </c>
      <c r="AA10" s="3">
        <v>0</v>
      </c>
      <c r="AB10" s="3">
        <v>0</v>
      </c>
      <c r="AC10" s="3">
        <v>0</v>
      </c>
      <c r="AD10" s="3">
        <v>0</v>
      </c>
      <c r="AE10" s="3">
        <v>0</v>
      </c>
      <c r="AF10" s="3">
        <v>0</v>
      </c>
      <c r="AG10" s="3">
        <v>0</v>
      </c>
      <c r="AH10" s="1" t="s">
        <v>8</v>
      </c>
      <c r="AI10" s="17">
        <v>4</v>
      </c>
      <c r="AJ10" s="1"/>
    </row>
    <row r="11" spans="1:36" x14ac:dyDescent="0.2">
      <c r="A11" s="1" t="s">
        <v>221</v>
      </c>
      <c r="B11" s="1" t="s">
        <v>231</v>
      </c>
      <c r="C11" s="1" t="s">
        <v>451</v>
      </c>
      <c r="D11" s="1" t="s">
        <v>576</v>
      </c>
      <c r="E11" s="3">
        <v>57.866666666666667</v>
      </c>
      <c r="F11" s="3">
        <v>5.0666666666666664</v>
      </c>
      <c r="G11" s="3">
        <v>0.38333333333333319</v>
      </c>
      <c r="H11" s="3">
        <v>0.32111111111111107</v>
      </c>
      <c r="I11" s="3">
        <v>2.0083333333333333</v>
      </c>
      <c r="J11" s="3">
        <v>0</v>
      </c>
      <c r="K11" s="3">
        <v>0.35555555555555557</v>
      </c>
      <c r="L11" s="3">
        <v>3.9382222222222221</v>
      </c>
      <c r="M11" s="3">
        <v>1.779666666666667</v>
      </c>
      <c r="N11" s="3">
        <v>3.0866666666666673</v>
      </c>
      <c r="O11" s="3">
        <f>SUM(Table2[[#This Row],[Qualified Social Work Staff Hours]:[Other Social Work Staff Hours]])/Table2[[#This Row],[MDS Census]]</f>
        <v>8.409562211981568E-2</v>
      </c>
      <c r="P11" s="3">
        <v>0</v>
      </c>
      <c r="Q11" s="3">
        <v>4.6955555555555568</v>
      </c>
      <c r="R11" s="3">
        <f>SUM(Table2[[#This Row],[Qualified Activities Professional Hours]:[Other Activities Professional Hours]])/Table2[[#This Row],[MDS Census]]</f>
        <v>8.1144393241167456E-2</v>
      </c>
      <c r="S11" s="3">
        <v>1.7018888888888888</v>
      </c>
      <c r="T11" s="3">
        <v>9.006777777777776</v>
      </c>
      <c r="U11" s="3">
        <v>0</v>
      </c>
      <c r="V11" s="3">
        <f>SUM(Table2[[#This Row],[Occupational Therapist Hours]:[OT Aide Hours]])/Table2[[#This Row],[MDS Census]]</f>
        <v>0.1850576036866359</v>
      </c>
      <c r="W11" s="3">
        <v>0.59433333333333327</v>
      </c>
      <c r="X11" s="3">
        <v>6.3442222222222222</v>
      </c>
      <c r="Y11" s="3">
        <v>0</v>
      </c>
      <c r="Z11" s="3">
        <f>SUM(Table2[[#This Row],[Physical Therapist (PT) Hours]:[PT Aide Hours]])/Table2[[#This Row],[MDS Census]]</f>
        <v>0.11990591397849462</v>
      </c>
      <c r="AA11" s="3">
        <v>0</v>
      </c>
      <c r="AB11" s="3">
        <v>4.8469999999999986</v>
      </c>
      <c r="AC11" s="3">
        <v>0</v>
      </c>
      <c r="AD11" s="3">
        <v>0</v>
      </c>
      <c r="AE11" s="3">
        <v>0</v>
      </c>
      <c r="AF11" s="3">
        <v>0.23277777777777781</v>
      </c>
      <c r="AG11" s="3">
        <v>0</v>
      </c>
      <c r="AH11" s="1" t="s">
        <v>9</v>
      </c>
      <c r="AI11" s="17">
        <v>4</v>
      </c>
      <c r="AJ11" s="1"/>
    </row>
    <row r="12" spans="1:36" x14ac:dyDescent="0.2">
      <c r="A12" s="1" t="s">
        <v>221</v>
      </c>
      <c r="B12" s="1" t="s">
        <v>232</v>
      </c>
      <c r="C12" s="1" t="s">
        <v>452</v>
      </c>
      <c r="D12" s="1" t="s">
        <v>577</v>
      </c>
      <c r="E12" s="3">
        <v>143.46666666666667</v>
      </c>
      <c r="F12" s="3">
        <v>49.9</v>
      </c>
      <c r="G12" s="3">
        <v>1.1555555555555554</v>
      </c>
      <c r="H12" s="3">
        <v>0</v>
      </c>
      <c r="I12" s="3">
        <v>4.3111111111111109</v>
      </c>
      <c r="J12" s="3">
        <v>0</v>
      </c>
      <c r="K12" s="3">
        <v>0</v>
      </c>
      <c r="L12" s="3">
        <v>1.7472222222222222</v>
      </c>
      <c r="M12" s="3">
        <v>8.5888888888888886</v>
      </c>
      <c r="N12" s="3">
        <v>20.177777777777777</v>
      </c>
      <c r="O12" s="3">
        <f>SUM(Table2[[#This Row],[Qualified Social Work Staff Hours]:[Other Social Work Staff Hours]])/Table2[[#This Row],[MDS Census]]</f>
        <v>0.20051115241635686</v>
      </c>
      <c r="P12" s="3">
        <v>2.4888888888888889</v>
      </c>
      <c r="Q12" s="3">
        <v>15.775</v>
      </c>
      <c r="R12" s="3">
        <f>SUM(Table2[[#This Row],[Qualified Activities Professional Hours]:[Other Activities Professional Hours]])/Table2[[#This Row],[MDS Census]]</f>
        <v>0.12730405824039653</v>
      </c>
      <c r="S12" s="3">
        <v>1.4583333333333333</v>
      </c>
      <c r="T12" s="3">
        <v>7.6222222222222218</v>
      </c>
      <c r="U12" s="3">
        <v>0</v>
      </c>
      <c r="V12" s="3">
        <f>SUM(Table2[[#This Row],[Occupational Therapist Hours]:[OT Aide Hours]])/Table2[[#This Row],[MDS Census]]</f>
        <v>6.3293835192069395E-2</v>
      </c>
      <c r="W12" s="3">
        <v>1.6777777777777778</v>
      </c>
      <c r="X12" s="3">
        <v>6.5916666666666668</v>
      </c>
      <c r="Y12" s="3">
        <v>0</v>
      </c>
      <c r="Z12" s="3">
        <f>SUM(Table2[[#This Row],[Physical Therapist (PT) Hours]:[PT Aide Hours]])/Table2[[#This Row],[MDS Census]]</f>
        <v>5.7640179677819078E-2</v>
      </c>
      <c r="AA12" s="3">
        <v>0</v>
      </c>
      <c r="AB12" s="3">
        <v>0</v>
      </c>
      <c r="AC12" s="3">
        <v>0</v>
      </c>
      <c r="AD12" s="3">
        <v>0</v>
      </c>
      <c r="AE12" s="3">
        <v>0</v>
      </c>
      <c r="AF12" s="3">
        <v>0</v>
      </c>
      <c r="AG12" s="3">
        <v>1.7333333333333334</v>
      </c>
      <c r="AH12" s="1" t="s">
        <v>10</v>
      </c>
      <c r="AI12" s="17">
        <v>4</v>
      </c>
      <c r="AJ12" s="1"/>
    </row>
    <row r="13" spans="1:36" x14ac:dyDescent="0.2">
      <c r="A13" s="1" t="s">
        <v>221</v>
      </c>
      <c r="B13" s="1" t="s">
        <v>233</v>
      </c>
      <c r="C13" s="1" t="s">
        <v>453</v>
      </c>
      <c r="D13" s="1" t="s">
        <v>578</v>
      </c>
      <c r="E13" s="3">
        <v>89.066666666666663</v>
      </c>
      <c r="F13" s="3">
        <v>5.6</v>
      </c>
      <c r="G13" s="3">
        <v>0.4</v>
      </c>
      <c r="H13" s="3">
        <v>0.41466666666666657</v>
      </c>
      <c r="I13" s="3">
        <v>1.9694444444444446</v>
      </c>
      <c r="J13" s="3">
        <v>0</v>
      </c>
      <c r="K13" s="3">
        <v>0</v>
      </c>
      <c r="L13" s="3">
        <v>5.7997777777777779</v>
      </c>
      <c r="M13" s="3">
        <v>3.8825555555555562</v>
      </c>
      <c r="N13" s="3">
        <v>4.8462222222222211</v>
      </c>
      <c r="O13" s="3">
        <f>SUM(Table2[[#This Row],[Qualified Social Work Staff Hours]:[Other Social Work Staff Hours]])/Table2[[#This Row],[MDS Census]]</f>
        <v>9.800274451097804E-2</v>
      </c>
      <c r="P13" s="3">
        <v>4.5642222222222211</v>
      </c>
      <c r="Q13" s="3">
        <v>1.3446666666666669</v>
      </c>
      <c r="R13" s="3">
        <f>SUM(Table2[[#This Row],[Qualified Activities Professional Hours]:[Other Activities Professional Hours]])/Table2[[#This Row],[MDS Census]]</f>
        <v>6.6342315369261468E-2</v>
      </c>
      <c r="S13" s="3">
        <v>0.4665555555555555</v>
      </c>
      <c r="T13" s="3">
        <v>3.8943333333333316</v>
      </c>
      <c r="U13" s="3">
        <v>0</v>
      </c>
      <c r="V13" s="3">
        <f>SUM(Table2[[#This Row],[Occupational Therapist Hours]:[OT Aide Hours]])/Table2[[#This Row],[MDS Census]]</f>
        <v>4.8962075848303373E-2</v>
      </c>
      <c r="W13" s="3">
        <v>2.1763333333333339</v>
      </c>
      <c r="X13" s="3">
        <v>7.6115555555555563</v>
      </c>
      <c r="Y13" s="3">
        <v>0</v>
      </c>
      <c r="Z13" s="3">
        <f>SUM(Table2[[#This Row],[Physical Therapist (PT) Hours]:[PT Aide Hours]])/Table2[[#This Row],[MDS Census]]</f>
        <v>0.10989396207584833</v>
      </c>
      <c r="AA13" s="3">
        <v>0</v>
      </c>
      <c r="AB13" s="3">
        <v>0</v>
      </c>
      <c r="AC13" s="3">
        <v>0</v>
      </c>
      <c r="AD13" s="3">
        <v>0</v>
      </c>
      <c r="AE13" s="3">
        <v>0</v>
      </c>
      <c r="AF13" s="3">
        <v>0</v>
      </c>
      <c r="AG13" s="3">
        <v>0</v>
      </c>
      <c r="AH13" s="1" t="s">
        <v>11</v>
      </c>
      <c r="AI13" s="17">
        <v>4</v>
      </c>
      <c r="AJ13" s="1"/>
    </row>
    <row r="14" spans="1:36" x14ac:dyDescent="0.2">
      <c r="A14" s="1" t="s">
        <v>221</v>
      </c>
      <c r="B14" s="1" t="s">
        <v>234</v>
      </c>
      <c r="C14" s="1" t="s">
        <v>454</v>
      </c>
      <c r="D14" s="1" t="s">
        <v>579</v>
      </c>
      <c r="E14" s="3">
        <v>66.277777777777771</v>
      </c>
      <c r="F14" s="3">
        <v>21.648777777777781</v>
      </c>
      <c r="G14" s="3">
        <v>0.15833333333333333</v>
      </c>
      <c r="H14" s="3">
        <v>0.17777777777777778</v>
      </c>
      <c r="I14" s="3">
        <v>0</v>
      </c>
      <c r="J14" s="3">
        <v>0</v>
      </c>
      <c r="K14" s="3">
        <v>0</v>
      </c>
      <c r="L14" s="3">
        <v>11.10277777777778</v>
      </c>
      <c r="M14" s="3">
        <v>0</v>
      </c>
      <c r="N14" s="3">
        <v>5.5111111111111111</v>
      </c>
      <c r="O14" s="3">
        <f>SUM(Table2[[#This Row],[Qualified Social Work Staff Hours]:[Other Social Work Staff Hours]])/Table2[[#This Row],[MDS Census]]</f>
        <v>8.3151718357082988E-2</v>
      </c>
      <c r="P14" s="3">
        <v>5.5909999999999993</v>
      </c>
      <c r="Q14" s="3">
        <v>0.46788888888888891</v>
      </c>
      <c r="R14" s="3">
        <f>SUM(Table2[[#This Row],[Qualified Activities Professional Hours]:[Other Activities Professional Hours]])/Table2[[#This Row],[MDS Census]]</f>
        <v>9.1416596814752726E-2</v>
      </c>
      <c r="S14" s="3">
        <v>4.4270000000000005</v>
      </c>
      <c r="T14" s="3">
        <v>3.9236666666666666</v>
      </c>
      <c r="U14" s="3">
        <v>0</v>
      </c>
      <c r="V14" s="3">
        <f>SUM(Table2[[#This Row],[Occupational Therapist Hours]:[OT Aide Hours]])/Table2[[#This Row],[MDS Census]]</f>
        <v>0.12599497066219617</v>
      </c>
      <c r="W14" s="3">
        <v>1.3319999999999996</v>
      </c>
      <c r="X14" s="3">
        <v>4.5564444444444439</v>
      </c>
      <c r="Y14" s="3">
        <v>0</v>
      </c>
      <c r="Z14" s="3">
        <f>SUM(Table2[[#This Row],[Physical Therapist (PT) Hours]:[PT Aide Hours]])/Table2[[#This Row],[MDS Census]]</f>
        <v>8.8844928751047769E-2</v>
      </c>
      <c r="AA14" s="3">
        <v>0</v>
      </c>
      <c r="AB14" s="3">
        <v>0</v>
      </c>
      <c r="AC14" s="3">
        <v>0</v>
      </c>
      <c r="AD14" s="3">
        <v>0</v>
      </c>
      <c r="AE14" s="3">
        <v>0</v>
      </c>
      <c r="AF14" s="3">
        <v>0</v>
      </c>
      <c r="AG14" s="3">
        <v>0</v>
      </c>
      <c r="AH14" s="1" t="s">
        <v>12</v>
      </c>
      <c r="AI14" s="17">
        <v>4</v>
      </c>
      <c r="AJ14" s="1"/>
    </row>
    <row r="15" spans="1:36" x14ac:dyDescent="0.2">
      <c r="A15" s="1" t="s">
        <v>221</v>
      </c>
      <c r="B15" s="1" t="s">
        <v>235</v>
      </c>
      <c r="C15" s="1" t="s">
        <v>455</v>
      </c>
      <c r="D15" s="1" t="s">
        <v>580</v>
      </c>
      <c r="E15" s="3">
        <v>106.26666666666667</v>
      </c>
      <c r="F15" s="3">
        <v>4.9777777777777779</v>
      </c>
      <c r="G15" s="3">
        <v>0.4</v>
      </c>
      <c r="H15" s="3">
        <v>0.63888888888888884</v>
      </c>
      <c r="I15" s="3">
        <v>0.44444444444444442</v>
      </c>
      <c r="J15" s="3">
        <v>0</v>
      </c>
      <c r="K15" s="3">
        <v>0</v>
      </c>
      <c r="L15" s="3">
        <v>5.4024444444444439</v>
      </c>
      <c r="M15" s="3">
        <v>4.2138888888888886</v>
      </c>
      <c r="N15" s="3">
        <v>11.263888888888889</v>
      </c>
      <c r="O15" s="3">
        <f>SUM(Table2[[#This Row],[Qualified Social Work Staff Hours]:[Other Social Work Staff Hours]])/Table2[[#This Row],[MDS Census]]</f>
        <v>0.14565035549979088</v>
      </c>
      <c r="P15" s="3">
        <v>5.6</v>
      </c>
      <c r="Q15" s="3">
        <v>10.372222222222222</v>
      </c>
      <c r="R15" s="3">
        <f>SUM(Table2[[#This Row],[Qualified Activities Professional Hours]:[Other Activities Professional Hours]])/Table2[[#This Row],[MDS Census]]</f>
        <v>0.15030322040987035</v>
      </c>
      <c r="S15" s="3">
        <v>4.9942222222222217</v>
      </c>
      <c r="T15" s="3">
        <v>3.9738888888888879</v>
      </c>
      <c r="U15" s="3">
        <v>0</v>
      </c>
      <c r="V15" s="3">
        <f>SUM(Table2[[#This Row],[Occupational Therapist Hours]:[OT Aide Hours]])/Table2[[#This Row],[MDS Census]]</f>
        <v>8.4392513592639051E-2</v>
      </c>
      <c r="W15" s="3">
        <v>3.645111111111111</v>
      </c>
      <c r="X15" s="3">
        <v>9.0833333333333339</v>
      </c>
      <c r="Y15" s="3">
        <v>0</v>
      </c>
      <c r="Z15" s="3">
        <f>SUM(Table2[[#This Row],[Physical Therapist (PT) Hours]:[PT Aide Hours]])/Table2[[#This Row],[MDS Census]]</f>
        <v>0.11977833542450858</v>
      </c>
      <c r="AA15" s="3">
        <v>0</v>
      </c>
      <c r="AB15" s="3">
        <v>0</v>
      </c>
      <c r="AC15" s="3">
        <v>0</v>
      </c>
      <c r="AD15" s="3">
        <v>0</v>
      </c>
      <c r="AE15" s="3">
        <v>0</v>
      </c>
      <c r="AF15" s="3">
        <v>0</v>
      </c>
      <c r="AG15" s="3">
        <v>0</v>
      </c>
      <c r="AH15" s="1" t="s">
        <v>13</v>
      </c>
      <c r="AI15" s="17">
        <v>4</v>
      </c>
      <c r="AJ15" s="1"/>
    </row>
    <row r="16" spans="1:36" x14ac:dyDescent="0.2">
      <c r="A16" s="1" t="s">
        <v>221</v>
      </c>
      <c r="B16" s="1" t="s">
        <v>236</v>
      </c>
      <c r="C16" s="1" t="s">
        <v>456</v>
      </c>
      <c r="D16" s="1" t="s">
        <v>581</v>
      </c>
      <c r="E16" s="3">
        <v>52.444444444444443</v>
      </c>
      <c r="F16" s="3">
        <v>4.9777777777777779</v>
      </c>
      <c r="G16" s="3">
        <v>0</v>
      </c>
      <c r="H16" s="3">
        <v>0</v>
      </c>
      <c r="I16" s="3">
        <v>0</v>
      </c>
      <c r="J16" s="3">
        <v>0</v>
      </c>
      <c r="K16" s="3">
        <v>0</v>
      </c>
      <c r="L16" s="3">
        <v>1.5194444444444444</v>
      </c>
      <c r="M16" s="3">
        <v>4.9777777777777779</v>
      </c>
      <c r="N16" s="3">
        <v>0</v>
      </c>
      <c r="O16" s="3">
        <f>SUM(Table2[[#This Row],[Qualified Social Work Staff Hours]:[Other Social Work Staff Hours]])/Table2[[#This Row],[MDS Census]]</f>
        <v>9.4915254237288138E-2</v>
      </c>
      <c r="P16" s="3">
        <v>0</v>
      </c>
      <c r="Q16" s="3">
        <v>4.4666666666666668</v>
      </c>
      <c r="R16" s="3">
        <f>SUM(Table2[[#This Row],[Qualified Activities Professional Hours]:[Other Activities Professional Hours]])/Table2[[#This Row],[MDS Census]]</f>
        <v>8.5169491525423732E-2</v>
      </c>
      <c r="S16" s="3">
        <v>5.2811111111111106</v>
      </c>
      <c r="T16" s="3">
        <v>3.6111111111111108E-2</v>
      </c>
      <c r="U16" s="3">
        <v>0</v>
      </c>
      <c r="V16" s="3">
        <f>SUM(Table2[[#This Row],[Occupational Therapist Hours]:[OT Aide Hours]])/Table2[[#This Row],[MDS Census]]</f>
        <v>0.10138771186440677</v>
      </c>
      <c r="W16" s="3">
        <v>1.925</v>
      </c>
      <c r="X16" s="3">
        <v>1.2972222222222223</v>
      </c>
      <c r="Y16" s="3">
        <v>0</v>
      </c>
      <c r="Z16" s="3">
        <f>SUM(Table2[[#This Row],[Physical Therapist (PT) Hours]:[PT Aide Hours]])/Table2[[#This Row],[MDS Census]]</f>
        <v>6.1440677966101698E-2</v>
      </c>
      <c r="AA16" s="3">
        <v>0</v>
      </c>
      <c r="AB16" s="3">
        <v>5.7583333333333337</v>
      </c>
      <c r="AC16" s="3">
        <v>0</v>
      </c>
      <c r="AD16" s="3">
        <v>0</v>
      </c>
      <c r="AE16" s="3">
        <v>0</v>
      </c>
      <c r="AF16" s="3">
        <v>0</v>
      </c>
      <c r="AG16" s="3">
        <v>0</v>
      </c>
      <c r="AH16" s="1" t="s">
        <v>14</v>
      </c>
      <c r="AI16" s="17">
        <v>4</v>
      </c>
      <c r="AJ16" s="1"/>
    </row>
    <row r="17" spans="1:36" x14ac:dyDescent="0.2">
      <c r="A17" s="1" t="s">
        <v>221</v>
      </c>
      <c r="B17" s="1" t="s">
        <v>237</v>
      </c>
      <c r="C17" s="1" t="s">
        <v>456</v>
      </c>
      <c r="D17" s="1" t="s">
        <v>581</v>
      </c>
      <c r="E17" s="3">
        <v>75.766666666666666</v>
      </c>
      <c r="F17" s="3">
        <v>5.4222222222222225</v>
      </c>
      <c r="G17" s="3">
        <v>0.26666666666666666</v>
      </c>
      <c r="H17" s="3">
        <v>0.56666666666666665</v>
      </c>
      <c r="I17" s="3">
        <v>1.7416666666666667</v>
      </c>
      <c r="J17" s="3">
        <v>0</v>
      </c>
      <c r="K17" s="3">
        <v>0</v>
      </c>
      <c r="L17" s="3">
        <v>0.1506666666666667</v>
      </c>
      <c r="M17" s="3">
        <v>6.0648888888888894</v>
      </c>
      <c r="N17" s="3">
        <v>0</v>
      </c>
      <c r="O17" s="3">
        <f>SUM(Table2[[#This Row],[Qualified Social Work Staff Hours]:[Other Social Work Staff Hours]])/Table2[[#This Row],[MDS Census]]</f>
        <v>8.0046927702009107E-2</v>
      </c>
      <c r="P17" s="3">
        <v>1.8190000000000002</v>
      </c>
      <c r="Q17" s="3">
        <v>1.7321111111111109</v>
      </c>
      <c r="R17" s="3">
        <f>SUM(Table2[[#This Row],[Qualified Activities Professional Hours]:[Other Activities Professional Hours]])/Table2[[#This Row],[MDS Census]]</f>
        <v>4.6869042381580878E-2</v>
      </c>
      <c r="S17" s="3">
        <v>1.9390000000000005</v>
      </c>
      <c r="T17" s="3">
        <v>0</v>
      </c>
      <c r="U17" s="3">
        <v>0</v>
      </c>
      <c r="V17" s="3">
        <f>SUM(Table2[[#This Row],[Occupational Therapist Hours]:[OT Aide Hours]])/Table2[[#This Row],[MDS Census]]</f>
        <v>2.5591728992520903E-2</v>
      </c>
      <c r="W17" s="3">
        <v>0</v>
      </c>
      <c r="X17" s="3">
        <v>1.5017777777777781</v>
      </c>
      <c r="Y17" s="3">
        <v>0</v>
      </c>
      <c r="Z17" s="3">
        <f>SUM(Table2[[#This Row],[Physical Therapist (PT) Hours]:[PT Aide Hours]])/Table2[[#This Row],[MDS Census]]</f>
        <v>1.9821088136090341E-2</v>
      </c>
      <c r="AA17" s="3">
        <v>0</v>
      </c>
      <c r="AB17" s="3">
        <v>0</v>
      </c>
      <c r="AC17" s="3">
        <v>0</v>
      </c>
      <c r="AD17" s="3">
        <v>0</v>
      </c>
      <c r="AE17" s="3">
        <v>0</v>
      </c>
      <c r="AF17" s="3">
        <v>0</v>
      </c>
      <c r="AG17" s="3">
        <v>0</v>
      </c>
      <c r="AH17" s="1" t="s">
        <v>15</v>
      </c>
      <c r="AI17" s="17">
        <v>4</v>
      </c>
      <c r="AJ17" s="1"/>
    </row>
    <row r="18" spans="1:36" x14ac:dyDescent="0.2">
      <c r="A18" s="1" t="s">
        <v>221</v>
      </c>
      <c r="B18" s="1" t="s">
        <v>238</v>
      </c>
      <c r="C18" s="1" t="s">
        <v>457</v>
      </c>
      <c r="D18" s="1" t="s">
        <v>582</v>
      </c>
      <c r="E18" s="3">
        <v>87.611111111111114</v>
      </c>
      <c r="F18" s="3">
        <v>26.018111111111111</v>
      </c>
      <c r="G18" s="3">
        <v>0</v>
      </c>
      <c r="H18" s="3">
        <v>0.16666666666666666</v>
      </c>
      <c r="I18" s="3">
        <v>0</v>
      </c>
      <c r="J18" s="3">
        <v>0</v>
      </c>
      <c r="K18" s="3">
        <v>0</v>
      </c>
      <c r="L18" s="3">
        <v>7.8593333333333346</v>
      </c>
      <c r="M18" s="3">
        <v>0</v>
      </c>
      <c r="N18" s="3">
        <v>5.1555555555555559</v>
      </c>
      <c r="O18" s="3">
        <f>SUM(Table2[[#This Row],[Qualified Social Work Staff Hours]:[Other Social Work Staff Hours]])/Table2[[#This Row],[MDS Census]]</f>
        <v>5.8845909955611925E-2</v>
      </c>
      <c r="P18" s="3">
        <v>4.8018888888888887</v>
      </c>
      <c r="Q18" s="3">
        <v>0</v>
      </c>
      <c r="R18" s="3">
        <f>SUM(Table2[[#This Row],[Qualified Activities Professional Hours]:[Other Activities Professional Hours]])/Table2[[#This Row],[MDS Census]]</f>
        <v>5.480913126188966E-2</v>
      </c>
      <c r="S18" s="3">
        <v>0.54044444444444451</v>
      </c>
      <c r="T18" s="3">
        <v>4.9904444444444449</v>
      </c>
      <c r="U18" s="3">
        <v>0</v>
      </c>
      <c r="V18" s="3">
        <f>SUM(Table2[[#This Row],[Occupational Therapist Hours]:[OT Aide Hours]])/Table2[[#This Row],[MDS Census]]</f>
        <v>6.3129993658845918E-2</v>
      </c>
      <c r="W18" s="3">
        <v>1.2915555555555553</v>
      </c>
      <c r="X18" s="3">
        <v>7.4685555555555547</v>
      </c>
      <c r="Y18" s="3">
        <v>0</v>
      </c>
      <c r="Z18" s="3">
        <f>SUM(Table2[[#This Row],[Physical Therapist (PT) Hours]:[PT Aide Hours]])/Table2[[#This Row],[MDS Census]]</f>
        <v>9.9988585922637901E-2</v>
      </c>
      <c r="AA18" s="3">
        <v>0</v>
      </c>
      <c r="AB18" s="3">
        <v>0</v>
      </c>
      <c r="AC18" s="3">
        <v>0</v>
      </c>
      <c r="AD18" s="3">
        <v>0</v>
      </c>
      <c r="AE18" s="3">
        <v>0</v>
      </c>
      <c r="AF18" s="3">
        <v>0</v>
      </c>
      <c r="AG18" s="3">
        <v>0</v>
      </c>
      <c r="AH18" s="1" t="s">
        <v>16</v>
      </c>
      <c r="AI18" s="17">
        <v>4</v>
      </c>
      <c r="AJ18" s="1"/>
    </row>
    <row r="19" spans="1:36" x14ac:dyDescent="0.2">
      <c r="A19" s="1" t="s">
        <v>221</v>
      </c>
      <c r="B19" s="1" t="s">
        <v>239</v>
      </c>
      <c r="C19" s="1" t="s">
        <v>458</v>
      </c>
      <c r="D19" s="1" t="s">
        <v>572</v>
      </c>
      <c r="E19" s="3">
        <v>48.755555555555553</v>
      </c>
      <c r="F19" s="3">
        <v>6.0731111111111113</v>
      </c>
      <c r="G19" s="3">
        <v>9.4444444444444442E-2</v>
      </c>
      <c r="H19" s="3">
        <v>0.2722222222222222</v>
      </c>
      <c r="I19" s="3">
        <v>0.27777777777777779</v>
      </c>
      <c r="J19" s="3">
        <v>0</v>
      </c>
      <c r="K19" s="3">
        <v>0.625</v>
      </c>
      <c r="L19" s="3">
        <v>5.7809999999999979</v>
      </c>
      <c r="M19" s="3">
        <v>8.719888888888887</v>
      </c>
      <c r="N19" s="3">
        <v>0</v>
      </c>
      <c r="O19" s="3">
        <f>SUM(Table2[[#This Row],[Qualified Social Work Staff Hours]:[Other Social Work Staff Hours]])/Table2[[#This Row],[MDS Census]]</f>
        <v>0.17884913400182312</v>
      </c>
      <c r="P19" s="3">
        <v>4.7494444444444435</v>
      </c>
      <c r="Q19" s="3">
        <v>0</v>
      </c>
      <c r="R19" s="3">
        <f>SUM(Table2[[#This Row],[Qualified Activities Professional Hours]:[Other Activities Professional Hours]])/Table2[[#This Row],[MDS Census]]</f>
        <v>9.7413400182315396E-2</v>
      </c>
      <c r="S19" s="3">
        <v>6.2925555555555563</v>
      </c>
      <c r="T19" s="3">
        <v>0</v>
      </c>
      <c r="U19" s="3">
        <v>0</v>
      </c>
      <c r="V19" s="3">
        <f>SUM(Table2[[#This Row],[Occupational Therapist Hours]:[OT Aide Hours]])/Table2[[#This Row],[MDS Census]]</f>
        <v>0.12906335460346402</v>
      </c>
      <c r="W19" s="3">
        <v>3.7986666666666671</v>
      </c>
      <c r="X19" s="3">
        <v>0</v>
      </c>
      <c r="Y19" s="3">
        <v>3.750444444444446</v>
      </c>
      <c r="Z19" s="3">
        <f>SUM(Table2[[#This Row],[Physical Therapist (PT) Hours]:[PT Aide Hours]])/Table2[[#This Row],[MDS Census]]</f>
        <v>0.15483591613491346</v>
      </c>
      <c r="AA19" s="3">
        <v>0</v>
      </c>
      <c r="AB19" s="3">
        <v>0</v>
      </c>
      <c r="AC19" s="3">
        <v>0</v>
      </c>
      <c r="AD19" s="3">
        <v>0</v>
      </c>
      <c r="AE19" s="3">
        <v>0</v>
      </c>
      <c r="AF19" s="3">
        <v>0</v>
      </c>
      <c r="AG19" s="3">
        <v>0</v>
      </c>
      <c r="AH19" s="1" t="s">
        <v>17</v>
      </c>
      <c r="AI19" s="17">
        <v>4</v>
      </c>
      <c r="AJ19" s="1"/>
    </row>
    <row r="20" spans="1:36" x14ac:dyDescent="0.2">
      <c r="A20" s="1" t="s">
        <v>221</v>
      </c>
      <c r="B20" s="1" t="s">
        <v>240</v>
      </c>
      <c r="C20" s="1" t="s">
        <v>459</v>
      </c>
      <c r="D20" s="1" t="s">
        <v>583</v>
      </c>
      <c r="E20" s="3">
        <v>69.733333333333334</v>
      </c>
      <c r="F20" s="3">
        <v>10.742111111111113</v>
      </c>
      <c r="G20" s="3">
        <v>0</v>
      </c>
      <c r="H20" s="3">
        <v>0</v>
      </c>
      <c r="I20" s="3">
        <v>0</v>
      </c>
      <c r="J20" s="3">
        <v>0</v>
      </c>
      <c r="K20" s="3">
        <v>0</v>
      </c>
      <c r="L20" s="3">
        <v>0</v>
      </c>
      <c r="M20" s="3">
        <v>5.6</v>
      </c>
      <c r="N20" s="3">
        <v>0</v>
      </c>
      <c r="O20" s="3">
        <f>SUM(Table2[[#This Row],[Qualified Social Work Staff Hours]:[Other Social Work Staff Hours]])/Table2[[#This Row],[MDS Census]]</f>
        <v>8.0305927342256209E-2</v>
      </c>
      <c r="P20" s="3">
        <v>5.6424444444444442</v>
      </c>
      <c r="Q20" s="3">
        <v>4.4306666666666672</v>
      </c>
      <c r="R20" s="3">
        <f>SUM(Table2[[#This Row],[Qualified Activities Professional Hours]:[Other Activities Professional Hours]])/Table2[[#This Row],[MDS Census]]</f>
        <v>0.14445188017845761</v>
      </c>
      <c r="S20" s="3">
        <v>0</v>
      </c>
      <c r="T20" s="3">
        <v>0</v>
      </c>
      <c r="U20" s="3">
        <v>0</v>
      </c>
      <c r="V20" s="3">
        <f>SUM(Table2[[#This Row],[Occupational Therapist Hours]:[OT Aide Hours]])/Table2[[#This Row],[MDS Census]]</f>
        <v>0</v>
      </c>
      <c r="W20" s="3">
        <v>0</v>
      </c>
      <c r="X20" s="3">
        <v>0</v>
      </c>
      <c r="Y20" s="3">
        <v>0</v>
      </c>
      <c r="Z20" s="3">
        <f>SUM(Table2[[#This Row],[Physical Therapist (PT) Hours]:[PT Aide Hours]])/Table2[[#This Row],[MDS Census]]</f>
        <v>0</v>
      </c>
      <c r="AA20" s="3">
        <v>0</v>
      </c>
      <c r="AB20" s="3">
        <v>0</v>
      </c>
      <c r="AC20" s="3">
        <v>0</v>
      </c>
      <c r="AD20" s="3">
        <v>0</v>
      </c>
      <c r="AE20" s="3">
        <v>0</v>
      </c>
      <c r="AF20" s="3">
        <v>0</v>
      </c>
      <c r="AG20" s="3">
        <v>0</v>
      </c>
      <c r="AH20" s="1" t="s">
        <v>18</v>
      </c>
      <c r="AI20" s="17">
        <v>4</v>
      </c>
      <c r="AJ20" s="1"/>
    </row>
    <row r="21" spans="1:36" x14ac:dyDescent="0.2">
      <c r="A21" s="1" t="s">
        <v>221</v>
      </c>
      <c r="B21" s="1" t="s">
        <v>241</v>
      </c>
      <c r="C21" s="1" t="s">
        <v>445</v>
      </c>
      <c r="D21" s="1" t="s">
        <v>572</v>
      </c>
      <c r="E21" s="3">
        <v>91</v>
      </c>
      <c r="F21" s="3">
        <v>27.449333333333335</v>
      </c>
      <c r="G21" s="3">
        <v>1.336111111111111</v>
      </c>
      <c r="H21" s="3">
        <v>8.8888888888888892E-2</v>
      </c>
      <c r="I21" s="3">
        <v>0</v>
      </c>
      <c r="J21" s="3">
        <v>0</v>
      </c>
      <c r="K21" s="3">
        <v>5.0666666666666664</v>
      </c>
      <c r="L21" s="3">
        <v>11.349333333333336</v>
      </c>
      <c r="M21" s="3">
        <v>0</v>
      </c>
      <c r="N21" s="3">
        <v>5.5111111111111111</v>
      </c>
      <c r="O21" s="3">
        <f>SUM(Table2[[#This Row],[Qualified Social Work Staff Hours]:[Other Social Work Staff Hours]])/Table2[[#This Row],[MDS Census]]</f>
        <v>6.0561660561660562E-2</v>
      </c>
      <c r="P21" s="3">
        <v>4.5604444444444434</v>
      </c>
      <c r="Q21" s="3">
        <v>0</v>
      </c>
      <c r="R21" s="3">
        <f>SUM(Table2[[#This Row],[Qualified Activities Professional Hours]:[Other Activities Professional Hours]])/Table2[[#This Row],[MDS Census]]</f>
        <v>5.0114774114774101E-2</v>
      </c>
      <c r="S21" s="3">
        <v>4.1867777777777757</v>
      </c>
      <c r="T21" s="3">
        <v>6.0535555555555565</v>
      </c>
      <c r="U21" s="3">
        <v>0</v>
      </c>
      <c r="V21" s="3">
        <f>SUM(Table2[[#This Row],[Occupational Therapist Hours]:[OT Aide Hours]])/Table2[[#This Row],[MDS Census]]</f>
        <v>0.11253113553113551</v>
      </c>
      <c r="W21" s="3">
        <v>4.543000000000001</v>
      </c>
      <c r="X21" s="3">
        <v>10.459555555555548</v>
      </c>
      <c r="Y21" s="3">
        <v>0</v>
      </c>
      <c r="Z21" s="3">
        <f>SUM(Table2[[#This Row],[Physical Therapist (PT) Hours]:[PT Aide Hours]])/Table2[[#This Row],[MDS Census]]</f>
        <v>0.1648632478632478</v>
      </c>
      <c r="AA21" s="3">
        <v>0</v>
      </c>
      <c r="AB21" s="3">
        <v>0</v>
      </c>
      <c r="AC21" s="3">
        <v>0</v>
      </c>
      <c r="AD21" s="3">
        <v>0</v>
      </c>
      <c r="AE21" s="3">
        <v>0</v>
      </c>
      <c r="AF21" s="3">
        <v>0</v>
      </c>
      <c r="AG21" s="3">
        <v>8.8888888888888892E-2</v>
      </c>
      <c r="AH21" s="1" t="s">
        <v>19</v>
      </c>
      <c r="AI21" s="17">
        <v>4</v>
      </c>
      <c r="AJ21" s="1"/>
    </row>
    <row r="22" spans="1:36" x14ac:dyDescent="0.2">
      <c r="A22" s="1" t="s">
        <v>221</v>
      </c>
      <c r="B22" s="1" t="s">
        <v>242</v>
      </c>
      <c r="C22" s="1" t="s">
        <v>460</v>
      </c>
      <c r="D22" s="1" t="s">
        <v>584</v>
      </c>
      <c r="E22" s="3">
        <v>68.2</v>
      </c>
      <c r="F22" s="3">
        <v>5.3083333333333336</v>
      </c>
      <c r="G22" s="3">
        <v>0</v>
      </c>
      <c r="H22" s="3">
        <v>0.31588888888888889</v>
      </c>
      <c r="I22" s="3">
        <v>0.45</v>
      </c>
      <c r="J22" s="3">
        <v>0</v>
      </c>
      <c r="K22" s="3">
        <v>8.8888888888888892E-2</v>
      </c>
      <c r="L22" s="3">
        <v>5.2127777777777782</v>
      </c>
      <c r="M22" s="3">
        <v>0</v>
      </c>
      <c r="N22" s="3">
        <v>5.5027777777777782</v>
      </c>
      <c r="O22" s="3">
        <f>SUM(Table2[[#This Row],[Qualified Social Work Staff Hours]:[Other Social Work Staff Hours]])/Table2[[#This Row],[MDS Census]]</f>
        <v>8.0685891169762144E-2</v>
      </c>
      <c r="P22" s="3">
        <v>0</v>
      </c>
      <c r="Q22" s="3">
        <v>5.2555555555555555</v>
      </c>
      <c r="R22" s="3">
        <f>SUM(Table2[[#This Row],[Qualified Activities Professional Hours]:[Other Activities Professional Hours]])/Table2[[#This Row],[MDS Census]]</f>
        <v>7.7060931899641569E-2</v>
      </c>
      <c r="S22" s="3">
        <v>0.62966666666666682</v>
      </c>
      <c r="T22" s="3">
        <v>9.5804444444444457</v>
      </c>
      <c r="U22" s="3">
        <v>0</v>
      </c>
      <c r="V22" s="3">
        <f>SUM(Table2[[#This Row],[Occupational Therapist Hours]:[OT Aide Hours]])/Table2[[#This Row],[MDS Census]]</f>
        <v>0.1497083740632128</v>
      </c>
      <c r="W22" s="3">
        <v>0.63277777777777777</v>
      </c>
      <c r="X22" s="3">
        <v>3.8229999999999995</v>
      </c>
      <c r="Y22" s="3">
        <v>0</v>
      </c>
      <c r="Z22" s="3">
        <f>SUM(Table2[[#This Row],[Physical Therapist (PT) Hours]:[PT Aide Hours]])/Table2[[#This Row],[MDS Census]]</f>
        <v>6.5333985011404361E-2</v>
      </c>
      <c r="AA22" s="3">
        <v>0</v>
      </c>
      <c r="AB22" s="3">
        <v>0</v>
      </c>
      <c r="AC22" s="3">
        <v>0</v>
      </c>
      <c r="AD22" s="3">
        <v>0</v>
      </c>
      <c r="AE22" s="3">
        <v>0</v>
      </c>
      <c r="AF22" s="3">
        <v>0</v>
      </c>
      <c r="AG22" s="3">
        <v>0</v>
      </c>
      <c r="AH22" s="1" t="s">
        <v>20</v>
      </c>
      <c r="AI22" s="17">
        <v>4</v>
      </c>
      <c r="AJ22" s="1"/>
    </row>
    <row r="23" spans="1:36" x14ac:dyDescent="0.2">
      <c r="A23" s="1" t="s">
        <v>221</v>
      </c>
      <c r="B23" s="1" t="s">
        <v>243</v>
      </c>
      <c r="C23" s="1" t="s">
        <v>461</v>
      </c>
      <c r="D23" s="1" t="s">
        <v>578</v>
      </c>
      <c r="E23" s="3">
        <v>67.12222222222222</v>
      </c>
      <c r="F23" s="3">
        <v>5.6888888888888891</v>
      </c>
      <c r="G23" s="3">
        <v>0.77777777777777779</v>
      </c>
      <c r="H23" s="3">
        <v>0.5444444444444444</v>
      </c>
      <c r="I23" s="3">
        <v>3.911111111111111</v>
      </c>
      <c r="J23" s="3">
        <v>0</v>
      </c>
      <c r="K23" s="3">
        <v>0</v>
      </c>
      <c r="L23" s="3">
        <v>5.3666666666666663</v>
      </c>
      <c r="M23" s="3">
        <v>4.8888888888888893</v>
      </c>
      <c r="N23" s="3">
        <v>11.722222222222221</v>
      </c>
      <c r="O23" s="3">
        <f>SUM(Table2[[#This Row],[Qualified Social Work Staff Hours]:[Other Social Work Staff Hours]])/Table2[[#This Row],[MDS Census]]</f>
        <v>0.24747558351266347</v>
      </c>
      <c r="P23" s="3">
        <v>5.5333333333333332</v>
      </c>
      <c r="Q23" s="3">
        <v>3.8972222222222221</v>
      </c>
      <c r="R23" s="3">
        <f>SUM(Table2[[#This Row],[Qualified Activities Professional Hours]:[Other Activities Professional Hours]])/Table2[[#This Row],[MDS Census]]</f>
        <v>0.14049826187717265</v>
      </c>
      <c r="S23" s="3">
        <v>1.8583333333333334</v>
      </c>
      <c r="T23" s="3">
        <v>9.0527777777777771</v>
      </c>
      <c r="U23" s="3">
        <v>0</v>
      </c>
      <c r="V23" s="3">
        <f>SUM(Table2[[#This Row],[Occupational Therapist Hours]:[OT Aide Hours]])/Table2[[#This Row],[MDS Census]]</f>
        <v>0.16255586823373613</v>
      </c>
      <c r="W23" s="3">
        <v>3.8</v>
      </c>
      <c r="X23" s="3">
        <v>13.880555555555556</v>
      </c>
      <c r="Y23" s="3">
        <v>0</v>
      </c>
      <c r="Z23" s="3">
        <f>SUM(Table2[[#This Row],[Physical Therapist (PT) Hours]:[PT Aide Hours]])/Table2[[#This Row],[MDS Census]]</f>
        <v>0.26340837609667278</v>
      </c>
      <c r="AA23" s="3">
        <v>0</v>
      </c>
      <c r="AB23" s="3">
        <v>0</v>
      </c>
      <c r="AC23" s="3">
        <v>0</v>
      </c>
      <c r="AD23" s="3">
        <v>0</v>
      </c>
      <c r="AE23" s="3">
        <v>0</v>
      </c>
      <c r="AF23" s="3">
        <v>0</v>
      </c>
      <c r="AG23" s="3">
        <v>1.2333333333333334</v>
      </c>
      <c r="AH23" s="1" t="s">
        <v>21</v>
      </c>
      <c r="AI23" s="17">
        <v>4</v>
      </c>
      <c r="AJ23" s="1"/>
    </row>
    <row r="24" spans="1:36" x14ac:dyDescent="0.2">
      <c r="A24" s="1" t="s">
        <v>221</v>
      </c>
      <c r="B24" s="1" t="s">
        <v>244</v>
      </c>
      <c r="C24" s="1" t="s">
        <v>462</v>
      </c>
      <c r="D24" s="1" t="s">
        <v>572</v>
      </c>
      <c r="E24" s="3">
        <v>61.055555555555557</v>
      </c>
      <c r="F24" s="3">
        <v>5.689111111111111</v>
      </c>
      <c r="G24" s="3">
        <v>0</v>
      </c>
      <c r="H24" s="3">
        <v>0.23333333333333334</v>
      </c>
      <c r="I24" s="3">
        <v>0.56111111111111112</v>
      </c>
      <c r="J24" s="3">
        <v>0</v>
      </c>
      <c r="K24" s="3">
        <v>0</v>
      </c>
      <c r="L24" s="3">
        <v>3.0886666666666667</v>
      </c>
      <c r="M24" s="3">
        <v>4.0556666666666663</v>
      </c>
      <c r="N24" s="3">
        <v>0</v>
      </c>
      <c r="O24" s="3">
        <f>SUM(Table2[[#This Row],[Qualified Social Work Staff Hours]:[Other Social Work Staff Hours]])/Table2[[#This Row],[MDS Census]]</f>
        <v>6.6425841674249309E-2</v>
      </c>
      <c r="P24" s="3">
        <v>5.5083333333333337</v>
      </c>
      <c r="Q24" s="3">
        <v>6.1333333333333337</v>
      </c>
      <c r="R24" s="3">
        <f>SUM(Table2[[#This Row],[Qualified Activities Professional Hours]:[Other Activities Professional Hours]])/Table2[[#This Row],[MDS Census]]</f>
        <v>0.19067333939945405</v>
      </c>
      <c r="S24" s="3">
        <v>2.2264444444444438</v>
      </c>
      <c r="T24" s="3">
        <v>5.6698888888888908</v>
      </c>
      <c r="U24" s="3">
        <v>0</v>
      </c>
      <c r="V24" s="3">
        <f>SUM(Table2[[#This Row],[Occupational Therapist Hours]:[OT Aide Hours]])/Table2[[#This Row],[MDS Census]]</f>
        <v>0.12933030027297546</v>
      </c>
      <c r="W24" s="3">
        <v>1.9347777777777777</v>
      </c>
      <c r="X24" s="3">
        <v>4.4704444444444427</v>
      </c>
      <c r="Y24" s="3">
        <v>0</v>
      </c>
      <c r="Z24" s="3">
        <f>SUM(Table2[[#This Row],[Physical Therapist (PT) Hours]:[PT Aide Hours]])/Table2[[#This Row],[MDS Census]]</f>
        <v>0.10490809827115556</v>
      </c>
      <c r="AA24" s="3">
        <v>0</v>
      </c>
      <c r="AB24" s="3">
        <v>0</v>
      </c>
      <c r="AC24" s="3">
        <v>0</v>
      </c>
      <c r="AD24" s="3">
        <v>0</v>
      </c>
      <c r="AE24" s="3">
        <v>0</v>
      </c>
      <c r="AF24" s="3">
        <v>0</v>
      </c>
      <c r="AG24" s="3">
        <v>0</v>
      </c>
      <c r="AH24" s="1" t="s">
        <v>22</v>
      </c>
      <c r="AI24" s="17">
        <v>4</v>
      </c>
      <c r="AJ24" s="1"/>
    </row>
    <row r="25" spans="1:36" x14ac:dyDescent="0.2">
      <c r="A25" s="1" t="s">
        <v>221</v>
      </c>
      <c r="B25" s="1" t="s">
        <v>245</v>
      </c>
      <c r="C25" s="1" t="s">
        <v>463</v>
      </c>
      <c r="D25" s="1" t="s">
        <v>585</v>
      </c>
      <c r="E25" s="3">
        <v>59.233333333333334</v>
      </c>
      <c r="F25" s="3">
        <v>5.1555555555555559</v>
      </c>
      <c r="G25" s="3">
        <v>5.5555555555555558E-3</v>
      </c>
      <c r="H25" s="3">
        <v>0</v>
      </c>
      <c r="I25" s="3">
        <v>0.49166666666666664</v>
      </c>
      <c r="J25" s="3">
        <v>0</v>
      </c>
      <c r="K25" s="3">
        <v>0</v>
      </c>
      <c r="L25" s="3">
        <v>4.0111111111111111</v>
      </c>
      <c r="M25" s="3">
        <v>0</v>
      </c>
      <c r="N25" s="3">
        <v>8.6355555555555554</v>
      </c>
      <c r="O25" s="3">
        <f>SUM(Table2[[#This Row],[Qualified Social Work Staff Hours]:[Other Social Work Staff Hours]])/Table2[[#This Row],[MDS Census]]</f>
        <v>0.14578878259238418</v>
      </c>
      <c r="P25" s="3">
        <v>4.2877777777777775</v>
      </c>
      <c r="Q25" s="3">
        <v>5.7144444444444424</v>
      </c>
      <c r="R25" s="3">
        <f>SUM(Table2[[#This Row],[Qualified Activities Professional Hours]:[Other Activities Professional Hours]])/Table2[[#This Row],[MDS Census]]</f>
        <v>0.16886137685237285</v>
      </c>
      <c r="S25" s="3">
        <v>0.53333333333333333</v>
      </c>
      <c r="T25" s="3">
        <v>2.0444444444444443</v>
      </c>
      <c r="U25" s="3">
        <v>0</v>
      </c>
      <c r="V25" s="3">
        <f>SUM(Table2[[#This Row],[Occupational Therapist Hours]:[OT Aide Hours]])/Table2[[#This Row],[MDS Census]]</f>
        <v>4.3519039579816163E-2</v>
      </c>
      <c r="W25" s="3">
        <v>3</v>
      </c>
      <c r="X25" s="3">
        <v>4.9866666666666664</v>
      </c>
      <c r="Y25" s="3">
        <v>0</v>
      </c>
      <c r="Z25" s="3">
        <f>SUM(Table2[[#This Row],[Physical Therapist (PT) Hours]:[PT Aide Hours]])/Table2[[#This Row],[MDS Census]]</f>
        <v>0.13483398987056835</v>
      </c>
      <c r="AA25" s="3">
        <v>0</v>
      </c>
      <c r="AB25" s="3">
        <v>0</v>
      </c>
      <c r="AC25" s="3">
        <v>0</v>
      </c>
      <c r="AD25" s="3">
        <v>48.175555555555547</v>
      </c>
      <c r="AE25" s="3">
        <v>0</v>
      </c>
      <c r="AF25" s="3">
        <v>0</v>
      </c>
      <c r="AG25" s="3">
        <v>0</v>
      </c>
      <c r="AH25" s="1" t="s">
        <v>23</v>
      </c>
      <c r="AI25" s="17">
        <v>4</v>
      </c>
      <c r="AJ25" s="1"/>
    </row>
    <row r="26" spans="1:36" x14ac:dyDescent="0.2">
      <c r="A26" s="1" t="s">
        <v>221</v>
      </c>
      <c r="B26" s="1" t="s">
        <v>246</v>
      </c>
      <c r="C26" s="1" t="s">
        <v>462</v>
      </c>
      <c r="D26" s="1" t="s">
        <v>572</v>
      </c>
      <c r="E26" s="3">
        <v>49.022222222222226</v>
      </c>
      <c r="F26" s="3">
        <v>5.4224444444444444</v>
      </c>
      <c r="G26" s="3">
        <v>0</v>
      </c>
      <c r="H26" s="3">
        <v>0.2</v>
      </c>
      <c r="I26" s="3">
        <v>0.55833333333333335</v>
      </c>
      <c r="J26" s="3">
        <v>0</v>
      </c>
      <c r="K26" s="3">
        <v>0</v>
      </c>
      <c r="L26" s="3">
        <v>1.6458888888888885</v>
      </c>
      <c r="M26" s="3">
        <v>4.5555555555555554</v>
      </c>
      <c r="N26" s="3">
        <v>0</v>
      </c>
      <c r="O26" s="3">
        <f>SUM(Table2[[#This Row],[Qualified Social Work Staff Hours]:[Other Social Work Staff Hours]])/Table2[[#This Row],[MDS Census]]</f>
        <v>9.2928377153218486E-2</v>
      </c>
      <c r="P26" s="3">
        <v>5.5583333333333336</v>
      </c>
      <c r="Q26" s="3">
        <v>6.2277777777777779</v>
      </c>
      <c r="R26" s="3">
        <f>SUM(Table2[[#This Row],[Qualified Activities Professional Hours]:[Other Activities Professional Hours]])/Table2[[#This Row],[MDS Census]]</f>
        <v>0.24042384406165004</v>
      </c>
      <c r="S26" s="3">
        <v>4.056111111111111</v>
      </c>
      <c r="T26" s="3">
        <v>3.4188888888888886</v>
      </c>
      <c r="U26" s="3">
        <v>0</v>
      </c>
      <c r="V26" s="3">
        <f>SUM(Table2[[#This Row],[Occupational Therapist Hours]:[OT Aide Hours]])/Table2[[#This Row],[MDS Census]]</f>
        <v>0.15248186763372618</v>
      </c>
      <c r="W26" s="3">
        <v>1.1734444444444447</v>
      </c>
      <c r="X26" s="3">
        <v>4.0044444444444434</v>
      </c>
      <c r="Y26" s="3">
        <v>0</v>
      </c>
      <c r="Z26" s="3">
        <f>SUM(Table2[[#This Row],[Physical Therapist (PT) Hours]:[PT Aide Hours]])/Table2[[#This Row],[MDS Census]]</f>
        <v>0.1056233000906618</v>
      </c>
      <c r="AA26" s="3">
        <v>0</v>
      </c>
      <c r="AB26" s="3">
        <v>0</v>
      </c>
      <c r="AC26" s="3">
        <v>0</v>
      </c>
      <c r="AD26" s="3">
        <v>0</v>
      </c>
      <c r="AE26" s="3">
        <v>0</v>
      </c>
      <c r="AF26" s="3">
        <v>0</v>
      </c>
      <c r="AG26" s="3">
        <v>0</v>
      </c>
      <c r="AH26" s="1" t="s">
        <v>24</v>
      </c>
      <c r="AI26" s="17">
        <v>4</v>
      </c>
      <c r="AJ26" s="1"/>
    </row>
    <row r="27" spans="1:36" x14ac:dyDescent="0.2">
      <c r="A27" s="1" t="s">
        <v>221</v>
      </c>
      <c r="B27" s="1" t="s">
        <v>247</v>
      </c>
      <c r="C27" s="1" t="s">
        <v>464</v>
      </c>
      <c r="D27" s="1" t="s">
        <v>586</v>
      </c>
      <c r="E27" s="3">
        <v>93.566666666666663</v>
      </c>
      <c r="F27" s="3">
        <v>5.6</v>
      </c>
      <c r="G27" s="3">
        <v>0.46666666666666667</v>
      </c>
      <c r="H27" s="3">
        <v>0.7</v>
      </c>
      <c r="I27" s="3">
        <v>0.76111111111111107</v>
      </c>
      <c r="J27" s="3">
        <v>0</v>
      </c>
      <c r="K27" s="3">
        <v>0</v>
      </c>
      <c r="L27" s="3">
        <v>4.6276666666666655</v>
      </c>
      <c r="M27" s="3">
        <v>4.974222222222223</v>
      </c>
      <c r="N27" s="3">
        <v>0</v>
      </c>
      <c r="O27" s="3">
        <f>SUM(Table2[[#This Row],[Qualified Social Work Staff Hours]:[Other Social Work Staff Hours]])/Table2[[#This Row],[MDS Census]]</f>
        <v>5.3162332264576666E-2</v>
      </c>
      <c r="P27" s="3">
        <v>5.0261111111111108</v>
      </c>
      <c r="Q27" s="3">
        <v>3.3457777777777773</v>
      </c>
      <c r="R27" s="3">
        <f>SUM(Table2[[#This Row],[Qualified Activities Professional Hours]:[Other Activities Professional Hours]])/Table2[[#This Row],[MDS Census]]</f>
        <v>8.9475121719510747E-2</v>
      </c>
      <c r="S27" s="3">
        <v>2.7811111111111111</v>
      </c>
      <c r="T27" s="3">
        <v>9.443888888888889</v>
      </c>
      <c r="U27" s="3">
        <v>0</v>
      </c>
      <c r="V27" s="3">
        <f>SUM(Table2[[#This Row],[Occupational Therapist Hours]:[OT Aide Hours]])/Table2[[#This Row],[MDS Census]]</f>
        <v>0.1306555040969006</v>
      </c>
      <c r="W27" s="3">
        <v>5.0882222222222229</v>
      </c>
      <c r="X27" s="3">
        <v>10.605111111111112</v>
      </c>
      <c r="Y27" s="3">
        <v>0</v>
      </c>
      <c r="Z27" s="3">
        <f>SUM(Table2[[#This Row],[Physical Therapist (PT) Hours]:[PT Aide Hours]])/Table2[[#This Row],[MDS Census]]</f>
        <v>0.16772354827217673</v>
      </c>
      <c r="AA27" s="3">
        <v>0</v>
      </c>
      <c r="AB27" s="3">
        <v>0</v>
      </c>
      <c r="AC27" s="3">
        <v>0</v>
      </c>
      <c r="AD27" s="3">
        <v>0</v>
      </c>
      <c r="AE27" s="3">
        <v>0</v>
      </c>
      <c r="AF27" s="3">
        <v>0</v>
      </c>
      <c r="AG27" s="3">
        <v>0</v>
      </c>
      <c r="AH27" s="1" t="s">
        <v>25</v>
      </c>
      <c r="AI27" s="17">
        <v>4</v>
      </c>
      <c r="AJ27" s="1"/>
    </row>
    <row r="28" spans="1:36" x14ac:dyDescent="0.2">
      <c r="A28" s="1" t="s">
        <v>221</v>
      </c>
      <c r="B28" s="1" t="s">
        <v>248</v>
      </c>
      <c r="C28" s="1" t="s">
        <v>465</v>
      </c>
      <c r="D28" s="1" t="s">
        <v>587</v>
      </c>
      <c r="E28" s="3">
        <v>116.71111111111111</v>
      </c>
      <c r="F28" s="3">
        <v>41.771777777777771</v>
      </c>
      <c r="G28" s="3">
        <v>0</v>
      </c>
      <c r="H28" s="3">
        <v>0.4</v>
      </c>
      <c r="I28" s="3">
        <v>3.1555555555555554</v>
      </c>
      <c r="J28" s="3">
        <v>0</v>
      </c>
      <c r="K28" s="3">
        <v>0</v>
      </c>
      <c r="L28" s="3">
        <v>12.033666666666663</v>
      </c>
      <c r="M28" s="3">
        <v>5.5111111111111111</v>
      </c>
      <c r="N28" s="3">
        <v>10.36577777777778</v>
      </c>
      <c r="O28" s="3">
        <f>SUM(Table2[[#This Row],[Qualified Social Work Staff Hours]:[Other Social Work Staff Hours]])/Table2[[#This Row],[MDS Census]]</f>
        <v>0.13603579588728104</v>
      </c>
      <c r="P28" s="3">
        <v>5.2</v>
      </c>
      <c r="Q28" s="3">
        <v>0</v>
      </c>
      <c r="R28" s="3">
        <f>SUM(Table2[[#This Row],[Qualified Activities Professional Hours]:[Other Activities Professional Hours]])/Table2[[#This Row],[MDS Census]]</f>
        <v>4.4554455445544559E-2</v>
      </c>
      <c r="S28" s="3">
        <v>13.492222222222217</v>
      </c>
      <c r="T28" s="3">
        <v>5.0080000000000009</v>
      </c>
      <c r="U28" s="3">
        <v>0</v>
      </c>
      <c r="V28" s="3">
        <f>SUM(Table2[[#This Row],[Occupational Therapist Hours]:[OT Aide Hours]])/Table2[[#This Row],[MDS Census]]</f>
        <v>0.15851294744859099</v>
      </c>
      <c r="W28" s="3">
        <v>5.0134444444444437</v>
      </c>
      <c r="X28" s="3">
        <v>9.6770000000000014</v>
      </c>
      <c r="Y28" s="3">
        <v>3.9918888888888868</v>
      </c>
      <c r="Z28" s="3">
        <f>SUM(Table2[[#This Row],[Physical Therapist (PT) Hours]:[PT Aide Hours]])/Table2[[#This Row],[MDS Census]]</f>
        <v>0.16007330540746381</v>
      </c>
      <c r="AA28" s="3">
        <v>0</v>
      </c>
      <c r="AB28" s="3">
        <v>0</v>
      </c>
      <c r="AC28" s="3">
        <v>0</v>
      </c>
      <c r="AD28" s="3">
        <v>0</v>
      </c>
      <c r="AE28" s="3">
        <v>0</v>
      </c>
      <c r="AF28" s="3">
        <v>0</v>
      </c>
      <c r="AG28" s="3">
        <v>0</v>
      </c>
      <c r="AH28" s="1" t="s">
        <v>26</v>
      </c>
      <c r="AI28" s="17">
        <v>4</v>
      </c>
      <c r="AJ28" s="1"/>
    </row>
    <row r="29" spans="1:36" x14ac:dyDescent="0.2">
      <c r="A29" s="1" t="s">
        <v>221</v>
      </c>
      <c r="B29" s="1" t="s">
        <v>249</v>
      </c>
      <c r="C29" s="1" t="s">
        <v>466</v>
      </c>
      <c r="D29" s="1" t="s">
        <v>588</v>
      </c>
      <c r="E29" s="3">
        <v>51.1</v>
      </c>
      <c r="F29" s="3">
        <v>6.9333333333333336</v>
      </c>
      <c r="G29" s="3">
        <v>0</v>
      </c>
      <c r="H29" s="3">
        <v>8.8888888888888892E-2</v>
      </c>
      <c r="I29" s="3">
        <v>0</v>
      </c>
      <c r="J29" s="3">
        <v>0</v>
      </c>
      <c r="K29" s="3">
        <v>0</v>
      </c>
      <c r="L29" s="3">
        <v>4.6405555555555553</v>
      </c>
      <c r="M29" s="3">
        <v>0.45</v>
      </c>
      <c r="N29" s="3">
        <v>5.6888888888888891</v>
      </c>
      <c r="O29" s="3">
        <f>SUM(Table2[[#This Row],[Qualified Social Work Staff Hours]:[Other Social Work Staff Hours]])/Table2[[#This Row],[MDS Census]]</f>
        <v>0.12013481191563384</v>
      </c>
      <c r="P29" s="3">
        <v>6.1722222222222225</v>
      </c>
      <c r="Q29" s="3">
        <v>2.8416666666666668</v>
      </c>
      <c r="R29" s="3">
        <f>SUM(Table2[[#This Row],[Qualified Activities Professional Hours]:[Other Activities Professional Hours]])/Table2[[#This Row],[MDS Census]]</f>
        <v>0.176397042835399</v>
      </c>
      <c r="S29" s="3">
        <v>4.583444444444444</v>
      </c>
      <c r="T29" s="3">
        <v>4.5601111111111097</v>
      </c>
      <c r="U29" s="3">
        <v>0</v>
      </c>
      <c r="V29" s="3">
        <f>SUM(Table2[[#This Row],[Occupational Therapist Hours]:[OT Aide Hours]])/Table2[[#This Row],[MDS Census]]</f>
        <v>0.17893455098934549</v>
      </c>
      <c r="W29" s="3">
        <v>1.919111111111111</v>
      </c>
      <c r="X29" s="3">
        <v>4.9382222222222225</v>
      </c>
      <c r="Y29" s="3">
        <v>0</v>
      </c>
      <c r="Z29" s="3">
        <f>SUM(Table2[[#This Row],[Physical Therapist (PT) Hours]:[PT Aide Hours]])/Table2[[#This Row],[MDS Census]]</f>
        <v>0.13419439008480102</v>
      </c>
      <c r="AA29" s="3">
        <v>0</v>
      </c>
      <c r="AB29" s="3">
        <v>0</v>
      </c>
      <c r="AC29" s="3">
        <v>0</v>
      </c>
      <c r="AD29" s="3">
        <v>0</v>
      </c>
      <c r="AE29" s="3">
        <v>0</v>
      </c>
      <c r="AF29" s="3">
        <v>0</v>
      </c>
      <c r="AG29" s="3">
        <v>0</v>
      </c>
      <c r="AH29" s="1" t="s">
        <v>27</v>
      </c>
      <c r="AI29" s="17">
        <v>4</v>
      </c>
      <c r="AJ29" s="1"/>
    </row>
    <row r="30" spans="1:36" x14ac:dyDescent="0.2">
      <c r="A30" s="1" t="s">
        <v>221</v>
      </c>
      <c r="B30" s="1" t="s">
        <v>250</v>
      </c>
      <c r="C30" s="1" t="s">
        <v>451</v>
      </c>
      <c r="D30" s="1" t="s">
        <v>576</v>
      </c>
      <c r="E30" s="3">
        <v>72.5</v>
      </c>
      <c r="F30" s="3">
        <v>5.0666666666666664</v>
      </c>
      <c r="G30" s="3">
        <v>0.53444444444444472</v>
      </c>
      <c r="H30" s="3">
        <v>0.42933333333333323</v>
      </c>
      <c r="I30" s="3">
        <v>1.586111111111111</v>
      </c>
      <c r="J30" s="3">
        <v>0</v>
      </c>
      <c r="K30" s="3">
        <v>8.2666666666666675</v>
      </c>
      <c r="L30" s="3">
        <v>4.4746666666666659</v>
      </c>
      <c r="M30" s="3">
        <v>9.1649999999999991</v>
      </c>
      <c r="N30" s="3">
        <v>0</v>
      </c>
      <c r="O30" s="3">
        <f>SUM(Table2[[#This Row],[Qualified Social Work Staff Hours]:[Other Social Work Staff Hours]])/Table2[[#This Row],[MDS Census]]</f>
        <v>0.12641379310344827</v>
      </c>
      <c r="P30" s="3">
        <v>0</v>
      </c>
      <c r="Q30" s="3">
        <v>3.3796666666666662</v>
      </c>
      <c r="R30" s="3">
        <f>SUM(Table2[[#This Row],[Qualified Activities Professional Hours]:[Other Activities Professional Hours]])/Table2[[#This Row],[MDS Census]]</f>
        <v>4.6616091954022984E-2</v>
      </c>
      <c r="S30" s="3">
        <v>4.1340000000000003</v>
      </c>
      <c r="T30" s="3">
        <v>9.5055555555555529</v>
      </c>
      <c r="U30" s="3">
        <v>0</v>
      </c>
      <c r="V30" s="3">
        <f>SUM(Table2[[#This Row],[Occupational Therapist Hours]:[OT Aide Hours]])/Table2[[#This Row],[MDS Census]]</f>
        <v>0.1881318007662835</v>
      </c>
      <c r="W30" s="3">
        <v>2.8368888888888892</v>
      </c>
      <c r="X30" s="3">
        <v>12.431666666666665</v>
      </c>
      <c r="Y30" s="3">
        <v>0</v>
      </c>
      <c r="Z30" s="3">
        <f>SUM(Table2[[#This Row],[Physical Therapist (PT) Hours]:[PT Aide Hours]])/Table2[[#This Row],[MDS Census]]</f>
        <v>0.21060076628352489</v>
      </c>
      <c r="AA30" s="3">
        <v>0</v>
      </c>
      <c r="AB30" s="3">
        <v>5.681222222222222</v>
      </c>
      <c r="AC30" s="3">
        <v>0</v>
      </c>
      <c r="AD30" s="3">
        <v>0</v>
      </c>
      <c r="AE30" s="3">
        <v>0</v>
      </c>
      <c r="AF30" s="3">
        <v>0</v>
      </c>
      <c r="AG30" s="3">
        <v>0</v>
      </c>
      <c r="AH30" s="1" t="s">
        <v>28</v>
      </c>
      <c r="AI30" s="17">
        <v>4</v>
      </c>
      <c r="AJ30" s="1"/>
    </row>
    <row r="31" spans="1:36" x14ac:dyDescent="0.2">
      <c r="A31" s="1" t="s">
        <v>221</v>
      </c>
      <c r="B31" s="1" t="s">
        <v>251</v>
      </c>
      <c r="C31" s="1" t="s">
        <v>466</v>
      </c>
      <c r="D31" s="1" t="s">
        <v>588</v>
      </c>
      <c r="E31" s="3">
        <v>38.111111111111114</v>
      </c>
      <c r="F31" s="3">
        <v>5.6888888888888891</v>
      </c>
      <c r="G31" s="3">
        <v>0.1</v>
      </c>
      <c r="H31" s="3">
        <v>0.2</v>
      </c>
      <c r="I31" s="3">
        <v>0</v>
      </c>
      <c r="J31" s="3">
        <v>0</v>
      </c>
      <c r="K31" s="3">
        <v>0</v>
      </c>
      <c r="L31" s="3">
        <v>0</v>
      </c>
      <c r="M31" s="3">
        <v>3.3333333333333333E-2</v>
      </c>
      <c r="N31" s="3">
        <v>4.5750000000000002</v>
      </c>
      <c r="O31" s="3">
        <f>SUM(Table2[[#This Row],[Qualified Social Work Staff Hours]:[Other Social Work Staff Hours]])/Table2[[#This Row],[MDS Census]]</f>
        <v>0.12091836734693877</v>
      </c>
      <c r="P31" s="3">
        <v>0</v>
      </c>
      <c r="Q31" s="3">
        <v>5.5666666666666664</v>
      </c>
      <c r="R31" s="3">
        <f>SUM(Table2[[#This Row],[Qualified Activities Professional Hours]:[Other Activities Professional Hours]])/Table2[[#This Row],[MDS Census]]</f>
        <v>0.14606413994169096</v>
      </c>
      <c r="S31" s="3">
        <v>9.1444444444444453E-2</v>
      </c>
      <c r="T31" s="3">
        <v>1.2157777777777785</v>
      </c>
      <c r="U31" s="3">
        <v>0</v>
      </c>
      <c r="V31" s="3">
        <f>SUM(Table2[[#This Row],[Occupational Therapist Hours]:[OT Aide Hours]])/Table2[[#This Row],[MDS Census]]</f>
        <v>3.4300291545189522E-2</v>
      </c>
      <c r="W31" s="3">
        <v>9.5333333333333339E-2</v>
      </c>
      <c r="X31" s="3">
        <v>1.2799999999999998</v>
      </c>
      <c r="Y31" s="3">
        <v>0</v>
      </c>
      <c r="Z31" s="3">
        <f>SUM(Table2[[#This Row],[Physical Therapist (PT) Hours]:[PT Aide Hours]])/Table2[[#This Row],[MDS Census]]</f>
        <v>3.6087463556851301E-2</v>
      </c>
      <c r="AA31" s="3">
        <v>0</v>
      </c>
      <c r="AB31" s="3">
        <v>0</v>
      </c>
      <c r="AC31" s="3">
        <v>0</v>
      </c>
      <c r="AD31" s="3">
        <v>36.678888888888885</v>
      </c>
      <c r="AE31" s="3">
        <v>0</v>
      </c>
      <c r="AF31" s="3">
        <v>0</v>
      </c>
      <c r="AG31" s="3">
        <v>0</v>
      </c>
      <c r="AH31" s="1" t="s">
        <v>29</v>
      </c>
      <c r="AI31" s="17">
        <v>4</v>
      </c>
      <c r="AJ31" s="1"/>
    </row>
    <row r="32" spans="1:36" x14ac:dyDescent="0.2">
      <c r="A32" s="1" t="s">
        <v>221</v>
      </c>
      <c r="B32" s="1" t="s">
        <v>252</v>
      </c>
      <c r="C32" s="1" t="s">
        <v>467</v>
      </c>
      <c r="D32" s="1" t="s">
        <v>584</v>
      </c>
      <c r="E32" s="3">
        <v>183.9</v>
      </c>
      <c r="F32" s="3">
        <v>5.6</v>
      </c>
      <c r="G32" s="3">
        <v>0.24444444444444444</v>
      </c>
      <c r="H32" s="3">
        <v>1.0944444444444446</v>
      </c>
      <c r="I32" s="3">
        <v>1.2555555555555555</v>
      </c>
      <c r="J32" s="3">
        <v>0</v>
      </c>
      <c r="K32" s="3">
        <v>5.6888888888888891</v>
      </c>
      <c r="L32" s="3">
        <v>6.7967777777777778</v>
      </c>
      <c r="M32" s="3">
        <v>5.7166666666666668</v>
      </c>
      <c r="N32" s="3">
        <v>6.4</v>
      </c>
      <c r="O32" s="3">
        <f>SUM(Table2[[#This Row],[Qualified Social Work Staff Hours]:[Other Social Work Staff Hours]])/Table2[[#This Row],[MDS Census]]</f>
        <v>6.5887257567518578E-2</v>
      </c>
      <c r="P32" s="3">
        <v>0</v>
      </c>
      <c r="Q32" s="3">
        <v>12.125</v>
      </c>
      <c r="R32" s="3">
        <f>SUM(Table2[[#This Row],[Qualified Activities Professional Hours]:[Other Activities Professional Hours]])/Table2[[#This Row],[MDS Census]]</f>
        <v>6.5932572050027186E-2</v>
      </c>
      <c r="S32" s="3">
        <v>1.0583333333333333</v>
      </c>
      <c r="T32" s="3">
        <v>7.0138888888888893</v>
      </c>
      <c r="U32" s="3">
        <v>0</v>
      </c>
      <c r="V32" s="3">
        <f>SUM(Table2[[#This Row],[Occupational Therapist Hours]:[OT Aide Hours]])/Table2[[#This Row],[MDS Census]]</f>
        <v>4.3894628723339983E-2</v>
      </c>
      <c r="W32" s="3">
        <v>1</v>
      </c>
      <c r="X32" s="3">
        <v>5.5805555555555557</v>
      </c>
      <c r="Y32" s="3">
        <v>0</v>
      </c>
      <c r="Z32" s="3">
        <f>SUM(Table2[[#This Row],[Physical Therapist (PT) Hours]:[PT Aide Hours]])/Table2[[#This Row],[MDS Census]]</f>
        <v>3.5783336354298832E-2</v>
      </c>
      <c r="AA32" s="3">
        <v>0</v>
      </c>
      <c r="AB32" s="3">
        <v>0</v>
      </c>
      <c r="AC32" s="3">
        <v>0</v>
      </c>
      <c r="AD32" s="3">
        <v>0</v>
      </c>
      <c r="AE32" s="3">
        <v>0</v>
      </c>
      <c r="AF32" s="3">
        <v>0</v>
      </c>
      <c r="AG32" s="3">
        <v>2.3305555555555557</v>
      </c>
      <c r="AH32" s="1" t="s">
        <v>30</v>
      </c>
      <c r="AI32" s="17">
        <v>4</v>
      </c>
      <c r="AJ32" s="1"/>
    </row>
    <row r="33" spans="1:36" x14ac:dyDescent="0.2">
      <c r="A33" s="1" t="s">
        <v>221</v>
      </c>
      <c r="B33" s="1" t="s">
        <v>253</v>
      </c>
      <c r="C33" s="1" t="s">
        <v>468</v>
      </c>
      <c r="D33" s="1" t="s">
        <v>589</v>
      </c>
      <c r="E33" s="3">
        <v>135.78888888888889</v>
      </c>
      <c r="F33" s="3">
        <v>5.916666666666667</v>
      </c>
      <c r="G33" s="3">
        <v>0</v>
      </c>
      <c r="H33" s="3">
        <v>0</v>
      </c>
      <c r="I33" s="3">
        <v>0</v>
      </c>
      <c r="J33" s="3">
        <v>0</v>
      </c>
      <c r="K33" s="3">
        <v>0</v>
      </c>
      <c r="L33" s="3">
        <v>4.3817777777777778</v>
      </c>
      <c r="M33" s="3">
        <v>0</v>
      </c>
      <c r="N33" s="3">
        <v>9.7055555555555557</v>
      </c>
      <c r="O33" s="3">
        <f>SUM(Table2[[#This Row],[Qualified Social Work Staff Hours]:[Other Social Work Staff Hours]])/Table2[[#This Row],[MDS Census]]</f>
        <v>7.1475329351116931E-2</v>
      </c>
      <c r="P33" s="3">
        <v>0</v>
      </c>
      <c r="Q33" s="3">
        <v>31.283333333333335</v>
      </c>
      <c r="R33" s="3">
        <f>SUM(Table2[[#This Row],[Qualified Activities Professional Hours]:[Other Activities Professional Hours]])/Table2[[#This Row],[MDS Census]]</f>
        <v>0.23038212912200312</v>
      </c>
      <c r="S33" s="3">
        <v>7.2503333333333329</v>
      </c>
      <c r="T33" s="3">
        <v>4.6417777777777793</v>
      </c>
      <c r="U33" s="3">
        <v>0</v>
      </c>
      <c r="V33" s="3">
        <f>SUM(Table2[[#This Row],[Occupational Therapist Hours]:[OT Aide Hours]])/Table2[[#This Row],[MDS Census]]</f>
        <v>8.7577939612143052E-2</v>
      </c>
      <c r="W33" s="3">
        <v>8.551888888888886</v>
      </c>
      <c r="X33" s="3">
        <v>7.1615555555555579</v>
      </c>
      <c r="Y33" s="3">
        <v>0</v>
      </c>
      <c r="Z33" s="3">
        <f>SUM(Table2[[#This Row],[Physical Therapist (PT) Hours]:[PT Aide Hours]])/Table2[[#This Row],[MDS Census]]</f>
        <v>0.11571966287537845</v>
      </c>
      <c r="AA33" s="3">
        <v>0</v>
      </c>
      <c r="AB33" s="3">
        <v>9.7361111111111107</v>
      </c>
      <c r="AC33" s="3">
        <v>0</v>
      </c>
      <c r="AD33" s="3">
        <v>0</v>
      </c>
      <c r="AE33" s="3">
        <v>0</v>
      </c>
      <c r="AF33" s="3">
        <v>0</v>
      </c>
      <c r="AG33" s="3">
        <v>0</v>
      </c>
      <c r="AH33" s="1" t="s">
        <v>31</v>
      </c>
      <c r="AI33" s="17">
        <v>4</v>
      </c>
      <c r="AJ33" s="1"/>
    </row>
    <row r="34" spans="1:36" x14ac:dyDescent="0.2">
      <c r="A34" s="1" t="s">
        <v>221</v>
      </c>
      <c r="B34" s="1" t="s">
        <v>254</v>
      </c>
      <c r="C34" s="1" t="s">
        <v>445</v>
      </c>
      <c r="D34" s="1" t="s">
        <v>572</v>
      </c>
      <c r="E34" s="3">
        <v>188.24444444444444</v>
      </c>
      <c r="F34" s="3">
        <v>13.447222222222223</v>
      </c>
      <c r="G34" s="3">
        <v>0.3</v>
      </c>
      <c r="H34" s="3">
        <v>2.2749999999999999</v>
      </c>
      <c r="I34" s="3">
        <v>11.275</v>
      </c>
      <c r="J34" s="3">
        <v>0</v>
      </c>
      <c r="K34" s="3">
        <v>0</v>
      </c>
      <c r="L34" s="3">
        <v>10.543777777777777</v>
      </c>
      <c r="M34" s="3">
        <v>0</v>
      </c>
      <c r="N34" s="3">
        <v>0</v>
      </c>
      <c r="O34" s="3">
        <f>SUM(Table2[[#This Row],[Qualified Social Work Staff Hours]:[Other Social Work Staff Hours]])/Table2[[#This Row],[MDS Census]]</f>
        <v>0</v>
      </c>
      <c r="P34" s="3">
        <v>5.8083333333333336</v>
      </c>
      <c r="Q34" s="3">
        <v>0</v>
      </c>
      <c r="R34" s="3">
        <f>SUM(Table2[[#This Row],[Qualified Activities Professional Hours]:[Other Activities Professional Hours]])/Table2[[#This Row],[MDS Census]]</f>
        <v>3.0855270924330068E-2</v>
      </c>
      <c r="S34" s="3">
        <v>6.3911111111111092</v>
      </c>
      <c r="T34" s="3">
        <v>9.4233333333333302</v>
      </c>
      <c r="U34" s="3">
        <v>0</v>
      </c>
      <c r="V34" s="3">
        <f>SUM(Table2[[#This Row],[Occupational Therapist Hours]:[OT Aide Hours]])/Table2[[#This Row],[MDS Census]]</f>
        <v>8.4010152284263936E-2</v>
      </c>
      <c r="W34" s="3">
        <v>7.3900000000000006</v>
      </c>
      <c r="X34" s="3">
        <v>14.768444444444443</v>
      </c>
      <c r="Y34" s="3">
        <v>5.4018888888888883</v>
      </c>
      <c r="Z34" s="3">
        <f>SUM(Table2[[#This Row],[Physical Therapist (PT) Hours]:[PT Aide Hours]])/Table2[[#This Row],[MDS Census]]</f>
        <v>0.14640715381891156</v>
      </c>
      <c r="AA34" s="3">
        <v>0</v>
      </c>
      <c r="AB34" s="3">
        <v>0</v>
      </c>
      <c r="AC34" s="3">
        <v>0</v>
      </c>
      <c r="AD34" s="3">
        <v>0</v>
      </c>
      <c r="AE34" s="3">
        <v>0</v>
      </c>
      <c r="AF34" s="3">
        <v>0</v>
      </c>
      <c r="AG34" s="3">
        <v>0</v>
      </c>
      <c r="AH34" s="1" t="s">
        <v>32</v>
      </c>
      <c r="AI34" s="17">
        <v>4</v>
      </c>
      <c r="AJ34" s="1"/>
    </row>
    <row r="35" spans="1:36" x14ac:dyDescent="0.2">
      <c r="A35" s="1" t="s">
        <v>221</v>
      </c>
      <c r="B35" s="1" t="s">
        <v>255</v>
      </c>
      <c r="C35" s="1" t="s">
        <v>469</v>
      </c>
      <c r="D35" s="1" t="s">
        <v>590</v>
      </c>
      <c r="E35" s="3">
        <v>85.844444444444449</v>
      </c>
      <c r="F35" s="3">
        <v>5.2444444444444445</v>
      </c>
      <c r="G35" s="3">
        <v>0.31111111111111112</v>
      </c>
      <c r="H35" s="3">
        <v>0.10833333333333334</v>
      </c>
      <c r="I35" s="3">
        <v>4.6396666666666668</v>
      </c>
      <c r="J35" s="3">
        <v>0</v>
      </c>
      <c r="K35" s="3">
        <v>0</v>
      </c>
      <c r="L35" s="3">
        <v>4.8145555555555557</v>
      </c>
      <c r="M35" s="3">
        <v>5.0028888888888883</v>
      </c>
      <c r="N35" s="3">
        <v>5.6454444444444443</v>
      </c>
      <c r="O35" s="3">
        <f>SUM(Table2[[#This Row],[Qualified Social Work Staff Hours]:[Other Social Work Staff Hours]])/Table2[[#This Row],[MDS Census]]</f>
        <v>0.1240421951850893</v>
      </c>
      <c r="P35" s="3">
        <v>4.7284444444444453</v>
      </c>
      <c r="Q35" s="3">
        <v>5.7082222222222212</v>
      </c>
      <c r="R35" s="3">
        <f>SUM(Table2[[#This Row],[Qualified Activities Professional Hours]:[Other Activities Professional Hours]])/Table2[[#This Row],[MDS Census]]</f>
        <v>0.12157649495210976</v>
      </c>
      <c r="S35" s="3">
        <v>5.2913333333333332</v>
      </c>
      <c r="T35" s="3">
        <v>5.3344444444444425</v>
      </c>
      <c r="U35" s="3">
        <v>0</v>
      </c>
      <c r="V35" s="3">
        <f>SUM(Table2[[#This Row],[Occupational Therapist Hours]:[OT Aide Hours]])/Table2[[#This Row],[MDS Census]]</f>
        <v>0.12377944602640432</v>
      </c>
      <c r="W35" s="3">
        <v>5.4582222222222221</v>
      </c>
      <c r="X35" s="3">
        <v>15.25877777777778</v>
      </c>
      <c r="Y35" s="3">
        <v>0</v>
      </c>
      <c r="Z35" s="3">
        <f>SUM(Table2[[#This Row],[Physical Therapist (PT) Hours]:[PT Aide Hours]])/Table2[[#This Row],[MDS Census]]</f>
        <v>0.24133186642505827</v>
      </c>
      <c r="AA35" s="3">
        <v>0</v>
      </c>
      <c r="AB35" s="3">
        <v>0</v>
      </c>
      <c r="AC35" s="3">
        <v>0</v>
      </c>
      <c r="AD35" s="3">
        <v>57.011222222222216</v>
      </c>
      <c r="AE35" s="3">
        <v>0</v>
      </c>
      <c r="AF35" s="3">
        <v>0</v>
      </c>
      <c r="AG35" s="3">
        <v>0</v>
      </c>
      <c r="AH35" s="1" t="s">
        <v>33</v>
      </c>
      <c r="AI35" s="17">
        <v>4</v>
      </c>
      <c r="AJ35" s="1"/>
    </row>
    <row r="36" spans="1:36" x14ac:dyDescent="0.2">
      <c r="A36" s="1" t="s">
        <v>221</v>
      </c>
      <c r="B36" s="1" t="s">
        <v>256</v>
      </c>
      <c r="C36" s="1" t="s">
        <v>470</v>
      </c>
      <c r="D36" s="1" t="s">
        <v>591</v>
      </c>
      <c r="E36" s="3">
        <v>83.066666666666663</v>
      </c>
      <c r="F36" s="3">
        <v>5.5111111111111111</v>
      </c>
      <c r="G36" s="3">
        <v>0.4</v>
      </c>
      <c r="H36" s="3">
        <v>0.4777777777777778</v>
      </c>
      <c r="I36" s="3">
        <v>0.47222222222222221</v>
      </c>
      <c r="J36" s="3">
        <v>0</v>
      </c>
      <c r="K36" s="3">
        <v>0</v>
      </c>
      <c r="L36" s="3">
        <v>3.8477777777777797</v>
      </c>
      <c r="M36" s="3">
        <v>4.6388888888888884</v>
      </c>
      <c r="N36" s="3">
        <v>0</v>
      </c>
      <c r="O36" s="3">
        <f>SUM(Table2[[#This Row],[Qualified Social Work Staff Hours]:[Other Social Work Staff Hours]])/Table2[[#This Row],[MDS Census]]</f>
        <v>5.584537185660781E-2</v>
      </c>
      <c r="P36" s="3">
        <v>2.6156666666666664</v>
      </c>
      <c r="Q36" s="3">
        <v>3.5162222222222215</v>
      </c>
      <c r="R36" s="3">
        <f>SUM(Table2[[#This Row],[Qualified Activities Professional Hours]:[Other Activities Professional Hours]])/Table2[[#This Row],[MDS Census]]</f>
        <v>7.3818887105403949E-2</v>
      </c>
      <c r="S36" s="3">
        <v>0.6624444444444445</v>
      </c>
      <c r="T36" s="3">
        <v>0</v>
      </c>
      <c r="U36" s="3">
        <v>0</v>
      </c>
      <c r="V36" s="3">
        <f>SUM(Table2[[#This Row],[Occupational Therapist Hours]:[OT Aide Hours]])/Table2[[#This Row],[MDS Census]]</f>
        <v>7.9748528624933122E-3</v>
      </c>
      <c r="W36" s="3">
        <v>5.5555555555555552E-2</v>
      </c>
      <c r="X36" s="3">
        <v>0</v>
      </c>
      <c r="Y36" s="3">
        <v>0</v>
      </c>
      <c r="Z36" s="3">
        <f>SUM(Table2[[#This Row],[Physical Therapist (PT) Hours]:[PT Aide Hours]])/Table2[[#This Row],[MDS Census]]</f>
        <v>6.6880684858212946E-4</v>
      </c>
      <c r="AA36" s="3">
        <v>0</v>
      </c>
      <c r="AB36" s="3">
        <v>0</v>
      </c>
      <c r="AC36" s="3">
        <v>0</v>
      </c>
      <c r="AD36" s="3">
        <v>0</v>
      </c>
      <c r="AE36" s="3">
        <v>0</v>
      </c>
      <c r="AF36" s="3">
        <v>0</v>
      </c>
      <c r="AG36" s="3">
        <v>0</v>
      </c>
      <c r="AH36" s="1" t="s">
        <v>34</v>
      </c>
      <c r="AI36" s="17">
        <v>4</v>
      </c>
      <c r="AJ36" s="1"/>
    </row>
    <row r="37" spans="1:36" x14ac:dyDescent="0.2">
      <c r="A37" s="1" t="s">
        <v>221</v>
      </c>
      <c r="B37" s="1" t="s">
        <v>257</v>
      </c>
      <c r="C37" s="1" t="s">
        <v>471</v>
      </c>
      <c r="D37" s="1" t="s">
        <v>592</v>
      </c>
      <c r="E37" s="3">
        <v>54.666666666666664</v>
      </c>
      <c r="F37" s="3">
        <v>4.8888888888888893</v>
      </c>
      <c r="G37" s="3">
        <v>0.24166666666666667</v>
      </c>
      <c r="H37" s="3">
        <v>0.26111111111111113</v>
      </c>
      <c r="I37" s="3">
        <v>0.26111111111111113</v>
      </c>
      <c r="J37" s="3">
        <v>0</v>
      </c>
      <c r="K37" s="3">
        <v>0</v>
      </c>
      <c r="L37" s="3">
        <v>3.6135555555555561</v>
      </c>
      <c r="M37" s="3">
        <v>5.5111111111111111</v>
      </c>
      <c r="N37" s="3">
        <v>0</v>
      </c>
      <c r="O37" s="3">
        <f>SUM(Table2[[#This Row],[Qualified Social Work Staff Hours]:[Other Social Work Staff Hours]])/Table2[[#This Row],[MDS Census]]</f>
        <v>0.1008130081300813</v>
      </c>
      <c r="P37" s="3">
        <v>4.6027777777777779</v>
      </c>
      <c r="Q37" s="3">
        <v>0</v>
      </c>
      <c r="R37" s="3">
        <f>SUM(Table2[[#This Row],[Qualified Activities Professional Hours]:[Other Activities Professional Hours]])/Table2[[#This Row],[MDS Census]]</f>
        <v>8.4197154471544716E-2</v>
      </c>
      <c r="S37" s="3">
        <v>4.0142222222222221</v>
      </c>
      <c r="T37" s="3">
        <v>0</v>
      </c>
      <c r="U37" s="3">
        <v>0</v>
      </c>
      <c r="V37" s="3">
        <f>SUM(Table2[[#This Row],[Occupational Therapist Hours]:[OT Aide Hours]])/Table2[[#This Row],[MDS Census]]</f>
        <v>7.343089430894309E-2</v>
      </c>
      <c r="W37" s="3">
        <v>0.38722222222222225</v>
      </c>
      <c r="X37" s="3">
        <v>5.3123333333333331</v>
      </c>
      <c r="Y37" s="3">
        <v>0</v>
      </c>
      <c r="Z37" s="3">
        <f>SUM(Table2[[#This Row],[Physical Therapist (PT) Hours]:[PT Aide Hours]])/Table2[[#This Row],[MDS Census]]</f>
        <v>0.10426016260162602</v>
      </c>
      <c r="AA37" s="3">
        <v>0</v>
      </c>
      <c r="AB37" s="3">
        <v>0</v>
      </c>
      <c r="AC37" s="3">
        <v>0</v>
      </c>
      <c r="AD37" s="3">
        <v>0</v>
      </c>
      <c r="AE37" s="3">
        <v>0</v>
      </c>
      <c r="AF37" s="3">
        <v>0</v>
      </c>
      <c r="AG37" s="3">
        <v>0</v>
      </c>
      <c r="AH37" s="1" t="s">
        <v>35</v>
      </c>
      <c r="AI37" s="17">
        <v>4</v>
      </c>
      <c r="AJ37" s="1"/>
    </row>
    <row r="38" spans="1:36" x14ac:dyDescent="0.2">
      <c r="A38" s="1" t="s">
        <v>221</v>
      </c>
      <c r="B38" s="1" t="s">
        <v>258</v>
      </c>
      <c r="C38" s="1" t="s">
        <v>445</v>
      </c>
      <c r="D38" s="1" t="s">
        <v>572</v>
      </c>
      <c r="E38" s="3">
        <v>151.63333333333333</v>
      </c>
      <c r="F38" s="3">
        <v>5.1555555555555559</v>
      </c>
      <c r="G38" s="3">
        <v>0.46666666666666667</v>
      </c>
      <c r="H38" s="3">
        <v>0.45</v>
      </c>
      <c r="I38" s="3">
        <v>5.5111111111111111</v>
      </c>
      <c r="J38" s="3">
        <v>0</v>
      </c>
      <c r="K38" s="3">
        <v>0</v>
      </c>
      <c r="L38" s="3">
        <v>27.455777777777772</v>
      </c>
      <c r="M38" s="3">
        <v>3.7333333333333334</v>
      </c>
      <c r="N38" s="3">
        <v>5.1632222222222213</v>
      </c>
      <c r="O38" s="3">
        <f>SUM(Table2[[#This Row],[Qualified Social Work Staff Hours]:[Other Social Work Staff Hours]])/Table2[[#This Row],[MDS Census]]</f>
        <v>5.8671502894409026E-2</v>
      </c>
      <c r="P38" s="3">
        <v>4.9739999999999993</v>
      </c>
      <c r="Q38" s="3">
        <v>11.134666666666664</v>
      </c>
      <c r="R38" s="3">
        <f>SUM(Table2[[#This Row],[Qualified Activities Professional Hours]:[Other Activities Professional Hours]])/Table2[[#This Row],[MDS Census]]</f>
        <v>0.10623433721697076</v>
      </c>
      <c r="S38" s="3">
        <v>12.644444444444444</v>
      </c>
      <c r="T38" s="3">
        <v>16.207777777777775</v>
      </c>
      <c r="U38" s="3">
        <v>0</v>
      </c>
      <c r="V38" s="3">
        <f>SUM(Table2[[#This Row],[Occupational Therapist Hours]:[OT Aide Hours]])/Table2[[#This Row],[MDS Census]]</f>
        <v>0.19027625119073788</v>
      </c>
      <c r="W38" s="3">
        <v>11.634444444444444</v>
      </c>
      <c r="X38" s="3">
        <v>20.141444444444449</v>
      </c>
      <c r="Y38" s="3">
        <v>3.386111111111112</v>
      </c>
      <c r="Z38" s="3">
        <f>SUM(Table2[[#This Row],[Physical Therapist (PT) Hours]:[PT Aide Hours]])/Table2[[#This Row],[MDS Census]]</f>
        <v>0.23188832710485827</v>
      </c>
      <c r="AA38" s="3">
        <v>0</v>
      </c>
      <c r="AB38" s="3">
        <v>0</v>
      </c>
      <c r="AC38" s="3">
        <v>0</v>
      </c>
      <c r="AD38" s="3">
        <v>89.314333333333295</v>
      </c>
      <c r="AE38" s="3">
        <v>8.7611111111111093</v>
      </c>
      <c r="AF38" s="3">
        <v>5.4222222222222225</v>
      </c>
      <c r="AG38" s="3">
        <v>0</v>
      </c>
      <c r="AH38" s="1" t="s">
        <v>36</v>
      </c>
      <c r="AI38" s="17">
        <v>4</v>
      </c>
      <c r="AJ38" s="1"/>
    </row>
    <row r="39" spans="1:36" x14ac:dyDescent="0.2">
      <c r="A39" s="1" t="s">
        <v>221</v>
      </c>
      <c r="B39" s="1" t="s">
        <v>259</v>
      </c>
      <c r="C39" s="1" t="s">
        <v>445</v>
      </c>
      <c r="D39" s="1" t="s">
        <v>572</v>
      </c>
      <c r="E39" s="3">
        <v>71.888888888888886</v>
      </c>
      <c r="F39" s="3">
        <v>25.217888888888879</v>
      </c>
      <c r="G39" s="3">
        <v>0</v>
      </c>
      <c r="H39" s="3">
        <v>0.14444444444444443</v>
      </c>
      <c r="I39" s="3">
        <v>0.51944444444444449</v>
      </c>
      <c r="J39" s="3">
        <v>0</v>
      </c>
      <c r="K39" s="3">
        <v>0</v>
      </c>
      <c r="L39" s="3">
        <v>6.5025555555555545</v>
      </c>
      <c r="M39" s="3">
        <v>5.5111111111111111</v>
      </c>
      <c r="N39" s="3">
        <v>0</v>
      </c>
      <c r="O39" s="3">
        <f>SUM(Table2[[#This Row],[Qualified Social Work Staff Hours]:[Other Social Work Staff Hours]])/Table2[[#This Row],[MDS Census]]</f>
        <v>7.666151468315302E-2</v>
      </c>
      <c r="P39" s="3">
        <v>1.4834444444444446</v>
      </c>
      <c r="Q39" s="3">
        <v>0</v>
      </c>
      <c r="R39" s="3">
        <f>SUM(Table2[[#This Row],[Qualified Activities Professional Hours]:[Other Activities Professional Hours]])/Table2[[#This Row],[MDS Census]]</f>
        <v>2.0635239567233388E-2</v>
      </c>
      <c r="S39" s="3">
        <v>0.85055555555555573</v>
      </c>
      <c r="T39" s="3">
        <v>4.9880000000000004</v>
      </c>
      <c r="U39" s="3">
        <v>0</v>
      </c>
      <c r="V39" s="3">
        <f>SUM(Table2[[#This Row],[Occupational Therapist Hours]:[OT Aide Hours]])/Table2[[#This Row],[MDS Census]]</f>
        <v>8.1216383307573428E-2</v>
      </c>
      <c r="W39" s="3">
        <v>0.5902222222222222</v>
      </c>
      <c r="X39" s="3">
        <v>4.6158888888888887</v>
      </c>
      <c r="Y39" s="3">
        <v>0</v>
      </c>
      <c r="Z39" s="3">
        <f>SUM(Table2[[#This Row],[Physical Therapist (PT) Hours]:[PT Aide Hours]])/Table2[[#This Row],[MDS Census]]</f>
        <v>7.2418856259659978E-2</v>
      </c>
      <c r="AA39" s="3">
        <v>0</v>
      </c>
      <c r="AB39" s="3">
        <v>0</v>
      </c>
      <c r="AC39" s="3">
        <v>0</v>
      </c>
      <c r="AD39" s="3">
        <v>0</v>
      </c>
      <c r="AE39" s="3">
        <v>0</v>
      </c>
      <c r="AF39" s="3">
        <v>0</v>
      </c>
      <c r="AG39" s="3">
        <v>0</v>
      </c>
      <c r="AH39" s="1" t="s">
        <v>37</v>
      </c>
      <c r="AI39" s="17">
        <v>4</v>
      </c>
      <c r="AJ39" s="1"/>
    </row>
    <row r="40" spans="1:36" x14ac:dyDescent="0.2">
      <c r="A40" s="1" t="s">
        <v>221</v>
      </c>
      <c r="B40" s="1" t="s">
        <v>260</v>
      </c>
      <c r="C40" s="1" t="s">
        <v>472</v>
      </c>
      <c r="D40" s="1" t="s">
        <v>593</v>
      </c>
      <c r="E40" s="3">
        <v>69.36666666666666</v>
      </c>
      <c r="F40" s="3">
        <v>5.6888888888888891</v>
      </c>
      <c r="G40" s="3">
        <v>0.82222222222222219</v>
      </c>
      <c r="H40" s="3">
        <v>0</v>
      </c>
      <c r="I40" s="3">
        <v>1.3333333333333333</v>
      </c>
      <c r="J40" s="3">
        <v>0</v>
      </c>
      <c r="K40" s="3">
        <v>0</v>
      </c>
      <c r="L40" s="3">
        <v>3.8222222222222224</v>
      </c>
      <c r="M40" s="3">
        <v>5.4222222222222225</v>
      </c>
      <c r="N40" s="3">
        <v>0</v>
      </c>
      <c r="O40" s="3">
        <f>SUM(Table2[[#This Row],[Qualified Social Work Staff Hours]:[Other Social Work Staff Hours]])/Table2[[#This Row],[MDS Census]]</f>
        <v>7.8167547653371791E-2</v>
      </c>
      <c r="P40" s="3">
        <v>5.625</v>
      </c>
      <c r="Q40" s="3">
        <v>10.116666666666667</v>
      </c>
      <c r="R40" s="3">
        <f>SUM(Table2[[#This Row],[Qualified Activities Professional Hours]:[Other Activities Professional Hours]])/Table2[[#This Row],[MDS Census]]</f>
        <v>0.22693416626621818</v>
      </c>
      <c r="S40" s="3">
        <v>1.0694444444444444</v>
      </c>
      <c r="T40" s="3">
        <v>5.3916666666666666</v>
      </c>
      <c r="U40" s="3">
        <v>0</v>
      </c>
      <c r="V40" s="3">
        <f>SUM(Table2[[#This Row],[Occupational Therapist Hours]:[OT Aide Hours]])/Table2[[#This Row],[MDS Census]]</f>
        <v>9.3144321640237074E-2</v>
      </c>
      <c r="W40" s="3">
        <v>3.2611111111111111</v>
      </c>
      <c r="X40" s="3">
        <v>4.2833333333333332</v>
      </c>
      <c r="Y40" s="3">
        <v>0</v>
      </c>
      <c r="Z40" s="3">
        <f>SUM(Table2[[#This Row],[Physical Therapist (PT) Hours]:[PT Aide Hours]])/Table2[[#This Row],[MDS Census]]</f>
        <v>0.10876181323081853</v>
      </c>
      <c r="AA40" s="3">
        <v>0.25555555555555554</v>
      </c>
      <c r="AB40" s="3">
        <v>0</v>
      </c>
      <c r="AC40" s="3">
        <v>0</v>
      </c>
      <c r="AD40" s="3">
        <v>0</v>
      </c>
      <c r="AE40" s="3">
        <v>0</v>
      </c>
      <c r="AF40" s="3">
        <v>0</v>
      </c>
      <c r="AG40" s="3">
        <v>0</v>
      </c>
      <c r="AH40" s="1" t="s">
        <v>38</v>
      </c>
      <c r="AI40" s="17">
        <v>4</v>
      </c>
      <c r="AJ40" s="1"/>
    </row>
    <row r="41" spans="1:36" x14ac:dyDescent="0.2">
      <c r="A41" s="1" t="s">
        <v>221</v>
      </c>
      <c r="B41" s="1" t="s">
        <v>261</v>
      </c>
      <c r="C41" s="1" t="s">
        <v>472</v>
      </c>
      <c r="D41" s="1" t="s">
        <v>593</v>
      </c>
      <c r="E41" s="3">
        <v>117.88888888888889</v>
      </c>
      <c r="F41" s="3">
        <v>5.5111111111111111</v>
      </c>
      <c r="G41" s="3">
        <v>0.48888888888888887</v>
      </c>
      <c r="H41" s="3">
        <v>0.48888888888888887</v>
      </c>
      <c r="I41" s="3">
        <v>0.76666666666666672</v>
      </c>
      <c r="J41" s="3">
        <v>0</v>
      </c>
      <c r="K41" s="3">
        <v>0</v>
      </c>
      <c r="L41" s="3">
        <v>9.7015555555555562</v>
      </c>
      <c r="M41" s="3">
        <v>5.6</v>
      </c>
      <c r="N41" s="3">
        <v>6.1749999999999998</v>
      </c>
      <c r="O41" s="3">
        <f>SUM(Table2[[#This Row],[Qualified Social Work Staff Hours]:[Other Social Work Staff Hours]])/Table2[[#This Row],[MDS Census]]</f>
        <v>9.988218661639961E-2</v>
      </c>
      <c r="P41" s="3">
        <v>5.333333333333333</v>
      </c>
      <c r="Q41" s="3">
        <v>4.875</v>
      </c>
      <c r="R41" s="3">
        <f>SUM(Table2[[#This Row],[Qualified Activities Professional Hours]:[Other Activities Professional Hours]])/Table2[[#This Row],[MDS Census]]</f>
        <v>8.6592836946277091E-2</v>
      </c>
      <c r="S41" s="3">
        <v>5.1243333333333343</v>
      </c>
      <c r="T41" s="3">
        <v>4.4753333333333343</v>
      </c>
      <c r="U41" s="3">
        <v>0</v>
      </c>
      <c r="V41" s="3">
        <f>SUM(Table2[[#This Row],[Occupational Therapist Hours]:[OT Aide Hours]])/Table2[[#This Row],[MDS Census]]</f>
        <v>8.1429783223374186E-2</v>
      </c>
      <c r="W41" s="3">
        <v>3.2093333333333343</v>
      </c>
      <c r="X41" s="3">
        <v>5.9302222222222234</v>
      </c>
      <c r="Y41" s="3">
        <v>0</v>
      </c>
      <c r="Z41" s="3">
        <f>SUM(Table2[[#This Row],[Physical Therapist (PT) Hours]:[PT Aide Hours]])/Table2[[#This Row],[MDS Census]]</f>
        <v>7.7526861451460899E-2</v>
      </c>
      <c r="AA41" s="3">
        <v>0</v>
      </c>
      <c r="AB41" s="3">
        <v>0</v>
      </c>
      <c r="AC41" s="3">
        <v>0</v>
      </c>
      <c r="AD41" s="3">
        <v>0</v>
      </c>
      <c r="AE41" s="3">
        <v>0</v>
      </c>
      <c r="AF41" s="3">
        <v>0</v>
      </c>
      <c r="AG41" s="3">
        <v>0</v>
      </c>
      <c r="AH41" s="1" t="s">
        <v>39</v>
      </c>
      <c r="AI41" s="17">
        <v>4</v>
      </c>
      <c r="AJ41" s="1"/>
    </row>
    <row r="42" spans="1:36" x14ac:dyDescent="0.2">
      <c r="A42" s="1" t="s">
        <v>221</v>
      </c>
      <c r="B42" s="1" t="s">
        <v>262</v>
      </c>
      <c r="C42" s="1" t="s">
        <v>473</v>
      </c>
      <c r="D42" s="1" t="s">
        <v>594</v>
      </c>
      <c r="E42" s="3">
        <v>46.144444444444446</v>
      </c>
      <c r="F42" s="3">
        <v>24.122222222222224</v>
      </c>
      <c r="G42" s="3">
        <v>0.35555555555555557</v>
      </c>
      <c r="H42" s="3">
        <v>0.2</v>
      </c>
      <c r="I42" s="3">
        <v>4.6388888888888893</v>
      </c>
      <c r="J42" s="3">
        <v>0</v>
      </c>
      <c r="K42" s="3">
        <v>0</v>
      </c>
      <c r="L42" s="3">
        <v>4.0529999999999999</v>
      </c>
      <c r="M42" s="3">
        <v>5.6194444444444445</v>
      </c>
      <c r="N42" s="3">
        <v>0</v>
      </c>
      <c r="O42" s="3">
        <f>SUM(Table2[[#This Row],[Qualified Social Work Staff Hours]:[Other Social Work Staff Hours]])/Table2[[#This Row],[MDS Census]]</f>
        <v>0.12177943655189019</v>
      </c>
      <c r="P42" s="3">
        <v>3.6638888888888888</v>
      </c>
      <c r="Q42" s="3">
        <v>2.088888888888889</v>
      </c>
      <c r="R42" s="3">
        <f>SUM(Table2[[#This Row],[Qualified Activities Professional Hours]:[Other Activities Professional Hours]])/Table2[[#This Row],[MDS Census]]</f>
        <v>0.1246689140380448</v>
      </c>
      <c r="S42" s="3">
        <v>0.5434444444444444</v>
      </c>
      <c r="T42" s="3">
        <v>3.5828888888888888</v>
      </c>
      <c r="U42" s="3">
        <v>0</v>
      </c>
      <c r="V42" s="3">
        <f>SUM(Table2[[#This Row],[Occupational Therapist Hours]:[OT Aide Hours]])/Table2[[#This Row],[MDS Census]]</f>
        <v>8.9422104502769079E-2</v>
      </c>
      <c r="W42" s="3">
        <v>0.34688888888888886</v>
      </c>
      <c r="X42" s="3">
        <v>3.1220000000000008</v>
      </c>
      <c r="Y42" s="3">
        <v>0</v>
      </c>
      <c r="Z42" s="3">
        <f>SUM(Table2[[#This Row],[Physical Therapist (PT) Hours]:[PT Aide Hours]])/Table2[[#This Row],[MDS Census]]</f>
        <v>7.5174572598121853E-2</v>
      </c>
      <c r="AA42" s="3">
        <v>0</v>
      </c>
      <c r="AB42" s="3">
        <v>0</v>
      </c>
      <c r="AC42" s="3">
        <v>0</v>
      </c>
      <c r="AD42" s="3">
        <v>39.858333333333334</v>
      </c>
      <c r="AE42" s="3">
        <v>0</v>
      </c>
      <c r="AF42" s="3">
        <v>0</v>
      </c>
      <c r="AG42" s="3">
        <v>0</v>
      </c>
      <c r="AH42" s="1" t="s">
        <v>40</v>
      </c>
      <c r="AI42" s="17">
        <v>4</v>
      </c>
      <c r="AJ42" s="1"/>
    </row>
    <row r="43" spans="1:36" x14ac:dyDescent="0.2">
      <c r="A43" s="1" t="s">
        <v>221</v>
      </c>
      <c r="B43" s="1" t="s">
        <v>263</v>
      </c>
      <c r="C43" s="1" t="s">
        <v>472</v>
      </c>
      <c r="D43" s="1" t="s">
        <v>593</v>
      </c>
      <c r="E43" s="3">
        <v>122.31111111111112</v>
      </c>
      <c r="F43" s="3">
        <v>34.856222222222215</v>
      </c>
      <c r="G43" s="3">
        <v>0</v>
      </c>
      <c r="H43" s="3">
        <v>0.26666666666666666</v>
      </c>
      <c r="I43" s="3">
        <v>0</v>
      </c>
      <c r="J43" s="3">
        <v>0</v>
      </c>
      <c r="K43" s="3">
        <v>0</v>
      </c>
      <c r="L43" s="3">
        <v>10.021555555555555</v>
      </c>
      <c r="M43" s="3">
        <v>0</v>
      </c>
      <c r="N43" s="3">
        <v>10.722555555555553</v>
      </c>
      <c r="O43" s="3">
        <f>SUM(Table2[[#This Row],[Qualified Social Work Staff Hours]:[Other Social Work Staff Hours]])/Table2[[#This Row],[MDS Census]]</f>
        <v>8.7666242732558117E-2</v>
      </c>
      <c r="P43" s="3">
        <v>5.0666666666666664</v>
      </c>
      <c r="Q43" s="3">
        <v>7.5323333333333347</v>
      </c>
      <c r="R43" s="3">
        <f>SUM(Table2[[#This Row],[Qualified Activities Professional Hours]:[Other Activities Professional Hours]])/Table2[[#This Row],[MDS Census]]</f>
        <v>0.10300781249999999</v>
      </c>
      <c r="S43" s="3">
        <v>9.5016666666666652</v>
      </c>
      <c r="T43" s="3">
        <v>10.941111111111114</v>
      </c>
      <c r="U43" s="3">
        <v>0</v>
      </c>
      <c r="V43" s="3">
        <f>SUM(Table2[[#This Row],[Occupational Therapist Hours]:[OT Aide Hours]])/Table2[[#This Row],[MDS Census]]</f>
        <v>0.16713753633720929</v>
      </c>
      <c r="W43" s="3">
        <v>5.1979999999999995</v>
      </c>
      <c r="X43" s="3">
        <v>14.143111111111109</v>
      </c>
      <c r="Y43" s="3">
        <v>0</v>
      </c>
      <c r="Z43" s="3">
        <f>SUM(Table2[[#This Row],[Physical Therapist (PT) Hours]:[PT Aide Hours]])/Table2[[#This Row],[MDS Census]]</f>
        <v>0.1581304505813953</v>
      </c>
      <c r="AA43" s="3">
        <v>0</v>
      </c>
      <c r="AB43" s="3">
        <v>0</v>
      </c>
      <c r="AC43" s="3">
        <v>0</v>
      </c>
      <c r="AD43" s="3">
        <v>0</v>
      </c>
      <c r="AE43" s="3">
        <v>0</v>
      </c>
      <c r="AF43" s="3">
        <v>0</v>
      </c>
      <c r="AG43" s="3">
        <v>0</v>
      </c>
      <c r="AH43" s="1" t="s">
        <v>41</v>
      </c>
      <c r="AI43" s="17">
        <v>4</v>
      </c>
      <c r="AJ43" s="1"/>
    </row>
    <row r="44" spans="1:36" x14ac:dyDescent="0.2">
      <c r="A44" s="1" t="s">
        <v>221</v>
      </c>
      <c r="B44" s="1" t="s">
        <v>264</v>
      </c>
      <c r="C44" s="1" t="s">
        <v>474</v>
      </c>
      <c r="D44" s="1" t="s">
        <v>595</v>
      </c>
      <c r="E44" s="3">
        <v>54.555555555555557</v>
      </c>
      <c r="F44" s="3">
        <v>5.6888888888888891</v>
      </c>
      <c r="G44" s="3">
        <v>0</v>
      </c>
      <c r="H44" s="3">
        <v>0</v>
      </c>
      <c r="I44" s="3">
        <v>0</v>
      </c>
      <c r="J44" s="3">
        <v>0</v>
      </c>
      <c r="K44" s="3">
        <v>0</v>
      </c>
      <c r="L44" s="3">
        <v>0</v>
      </c>
      <c r="M44" s="3">
        <v>0</v>
      </c>
      <c r="N44" s="3">
        <v>5.6888888888888891</v>
      </c>
      <c r="O44" s="3">
        <f>SUM(Table2[[#This Row],[Qualified Social Work Staff Hours]:[Other Social Work Staff Hours]])/Table2[[#This Row],[MDS Census]]</f>
        <v>0.10427698574338086</v>
      </c>
      <c r="P44" s="3">
        <v>0</v>
      </c>
      <c r="Q44" s="3">
        <v>15.768999999999995</v>
      </c>
      <c r="R44" s="3">
        <f>SUM(Table2[[#This Row],[Qualified Activities Professional Hours]:[Other Activities Professional Hours]])/Table2[[#This Row],[MDS Census]]</f>
        <v>0.28904480651731151</v>
      </c>
      <c r="S44" s="3">
        <v>3.3333333333333333E-2</v>
      </c>
      <c r="T44" s="3">
        <v>6.2555555555555559E-2</v>
      </c>
      <c r="U44" s="3">
        <v>0</v>
      </c>
      <c r="V44" s="3">
        <f>SUM(Table2[[#This Row],[Occupational Therapist Hours]:[OT Aide Hours]])/Table2[[#This Row],[MDS Census]]</f>
        <v>1.7576374745417514E-3</v>
      </c>
      <c r="W44" s="3">
        <v>0.436</v>
      </c>
      <c r="X44" s="3">
        <v>4.1198888888888892</v>
      </c>
      <c r="Y44" s="3">
        <v>0</v>
      </c>
      <c r="Z44" s="3">
        <f>SUM(Table2[[#This Row],[Physical Therapist (PT) Hours]:[PT Aide Hours]])/Table2[[#This Row],[MDS Census]]</f>
        <v>8.35091649694501E-2</v>
      </c>
      <c r="AA44" s="3">
        <v>0</v>
      </c>
      <c r="AB44" s="3">
        <v>0</v>
      </c>
      <c r="AC44" s="3">
        <v>0</v>
      </c>
      <c r="AD44" s="3">
        <v>28.36344444444444</v>
      </c>
      <c r="AE44" s="3">
        <v>0</v>
      </c>
      <c r="AF44" s="3">
        <v>0</v>
      </c>
      <c r="AG44" s="3">
        <v>0</v>
      </c>
      <c r="AH44" s="1" t="s">
        <v>42</v>
      </c>
      <c r="AI44" s="17">
        <v>4</v>
      </c>
      <c r="AJ44" s="1"/>
    </row>
    <row r="45" spans="1:36" x14ac:dyDescent="0.2">
      <c r="A45" s="1" t="s">
        <v>221</v>
      </c>
      <c r="B45" s="1" t="s">
        <v>265</v>
      </c>
      <c r="C45" s="1" t="s">
        <v>445</v>
      </c>
      <c r="D45" s="1" t="s">
        <v>572</v>
      </c>
      <c r="E45" s="3">
        <v>83.188888888888883</v>
      </c>
      <c r="F45" s="3">
        <v>21.651222222222227</v>
      </c>
      <c r="G45" s="3">
        <v>1.2722222222222221</v>
      </c>
      <c r="H45" s="3">
        <v>0</v>
      </c>
      <c r="I45" s="3">
        <v>0</v>
      </c>
      <c r="J45" s="3">
        <v>0</v>
      </c>
      <c r="K45" s="3">
        <v>0</v>
      </c>
      <c r="L45" s="3">
        <v>5.4067777777777781</v>
      </c>
      <c r="M45" s="3">
        <v>5.0666666666666664</v>
      </c>
      <c r="N45" s="3">
        <v>0</v>
      </c>
      <c r="O45" s="3">
        <f>SUM(Table2[[#This Row],[Qualified Social Work Staff Hours]:[Other Social Work Staff Hours]])/Table2[[#This Row],[MDS Census]]</f>
        <v>6.090556965406705E-2</v>
      </c>
      <c r="P45" s="3">
        <v>6.5018888888888871</v>
      </c>
      <c r="Q45" s="3">
        <v>0</v>
      </c>
      <c r="R45" s="3">
        <f>SUM(Table2[[#This Row],[Qualified Activities Professional Hours]:[Other Activities Professional Hours]])/Table2[[#This Row],[MDS Census]]</f>
        <v>7.8158140777347382E-2</v>
      </c>
      <c r="S45" s="3">
        <v>3.9718888888888886</v>
      </c>
      <c r="T45" s="3">
        <v>0</v>
      </c>
      <c r="U45" s="3">
        <v>0</v>
      </c>
      <c r="V45" s="3">
        <f>SUM(Table2[[#This Row],[Occupational Therapist Hours]:[OT Aide Hours]])/Table2[[#This Row],[MDS Census]]</f>
        <v>4.7745425404033655E-2</v>
      </c>
      <c r="W45" s="3">
        <v>0.48722222222222222</v>
      </c>
      <c r="X45" s="3">
        <v>4.6229999999999993</v>
      </c>
      <c r="Y45" s="3">
        <v>0</v>
      </c>
      <c r="Z45" s="3">
        <f>SUM(Table2[[#This Row],[Physical Therapist (PT) Hours]:[PT Aide Hours]])/Table2[[#This Row],[MDS Census]]</f>
        <v>6.1429143849338848E-2</v>
      </c>
      <c r="AA45" s="3">
        <v>0</v>
      </c>
      <c r="AB45" s="3">
        <v>0</v>
      </c>
      <c r="AC45" s="3">
        <v>0</v>
      </c>
      <c r="AD45" s="3">
        <v>0</v>
      </c>
      <c r="AE45" s="3">
        <v>0</v>
      </c>
      <c r="AF45" s="3">
        <v>0</v>
      </c>
      <c r="AG45" s="3">
        <v>0</v>
      </c>
      <c r="AH45" s="1" t="s">
        <v>43</v>
      </c>
      <c r="AI45" s="17">
        <v>4</v>
      </c>
      <c r="AJ45" s="1"/>
    </row>
    <row r="46" spans="1:36" x14ac:dyDescent="0.2">
      <c r="A46" s="1" t="s">
        <v>221</v>
      </c>
      <c r="B46" s="1" t="s">
        <v>266</v>
      </c>
      <c r="C46" s="1" t="s">
        <v>475</v>
      </c>
      <c r="D46" s="1" t="s">
        <v>596</v>
      </c>
      <c r="E46" s="3">
        <v>105.31111111111112</v>
      </c>
      <c r="F46" s="3">
        <v>5.6</v>
      </c>
      <c r="G46" s="3">
        <v>0.56666666666666665</v>
      </c>
      <c r="H46" s="3">
        <v>0.66155555555555556</v>
      </c>
      <c r="I46" s="3">
        <v>0.97777777777777775</v>
      </c>
      <c r="J46" s="3">
        <v>0</v>
      </c>
      <c r="K46" s="3">
        <v>0</v>
      </c>
      <c r="L46" s="3">
        <v>5.2925555555555563</v>
      </c>
      <c r="M46" s="3">
        <v>0</v>
      </c>
      <c r="N46" s="3">
        <v>4.8305555555555548</v>
      </c>
      <c r="O46" s="3">
        <f>SUM(Table2[[#This Row],[Qualified Social Work Staff Hours]:[Other Social Work Staff Hours]])/Table2[[#This Row],[MDS Census]]</f>
        <v>4.5869381726102547E-2</v>
      </c>
      <c r="P46" s="3">
        <v>6.9137777777777778</v>
      </c>
      <c r="Q46" s="3">
        <v>0</v>
      </c>
      <c r="R46" s="3">
        <f>SUM(Table2[[#This Row],[Qualified Activities Professional Hours]:[Other Activities Professional Hours]])/Table2[[#This Row],[MDS Census]]</f>
        <v>6.5650981219666588E-2</v>
      </c>
      <c r="S46" s="3">
        <v>8.705222222222222</v>
      </c>
      <c r="T46" s="3">
        <v>4.8002222222222253</v>
      </c>
      <c r="U46" s="3">
        <v>0</v>
      </c>
      <c r="V46" s="3">
        <f>SUM(Table2[[#This Row],[Occupational Therapist Hours]:[OT Aide Hours]])/Table2[[#This Row],[MDS Census]]</f>
        <v>0.12824330027431949</v>
      </c>
      <c r="W46" s="3">
        <v>5.126555555555556</v>
      </c>
      <c r="X46" s="3">
        <v>7.0784444444444441</v>
      </c>
      <c r="Y46" s="3">
        <v>0</v>
      </c>
      <c r="Z46" s="3">
        <f>SUM(Table2[[#This Row],[Physical Therapist (PT) Hours]:[PT Aide Hours]])/Table2[[#This Row],[MDS Census]]</f>
        <v>0.11589470352395019</v>
      </c>
      <c r="AA46" s="3">
        <v>0</v>
      </c>
      <c r="AB46" s="3">
        <v>0</v>
      </c>
      <c r="AC46" s="3">
        <v>0</v>
      </c>
      <c r="AD46" s="3">
        <v>0</v>
      </c>
      <c r="AE46" s="3">
        <v>0</v>
      </c>
      <c r="AF46" s="3">
        <v>0</v>
      </c>
      <c r="AG46" s="3">
        <v>0</v>
      </c>
      <c r="AH46" s="1" t="s">
        <v>44</v>
      </c>
      <c r="AI46" s="17">
        <v>4</v>
      </c>
      <c r="AJ46" s="1"/>
    </row>
    <row r="47" spans="1:36" x14ac:dyDescent="0.2">
      <c r="A47" s="1" t="s">
        <v>221</v>
      </c>
      <c r="B47" s="1" t="s">
        <v>267</v>
      </c>
      <c r="C47" s="1" t="s">
        <v>476</v>
      </c>
      <c r="D47" s="1" t="s">
        <v>597</v>
      </c>
      <c r="E47" s="3">
        <v>71.888888888888886</v>
      </c>
      <c r="F47" s="3">
        <v>2.8444444444444446</v>
      </c>
      <c r="G47" s="3">
        <v>0</v>
      </c>
      <c r="H47" s="3">
        <v>0.2</v>
      </c>
      <c r="I47" s="3">
        <v>0.41388888888888886</v>
      </c>
      <c r="J47" s="3">
        <v>0</v>
      </c>
      <c r="K47" s="3">
        <v>0</v>
      </c>
      <c r="L47" s="3">
        <v>4.4156666666666675</v>
      </c>
      <c r="M47" s="3">
        <v>8.3333333333333329E-2</v>
      </c>
      <c r="N47" s="3">
        <v>10.775</v>
      </c>
      <c r="O47" s="3">
        <f>SUM(Table2[[#This Row],[Qualified Social Work Staff Hours]:[Other Social Work Staff Hours]])/Table2[[#This Row],[MDS Census]]</f>
        <v>0.15104327666151471</v>
      </c>
      <c r="P47" s="3">
        <v>3.8894444444444445</v>
      </c>
      <c r="Q47" s="3">
        <v>1.7961111111111114</v>
      </c>
      <c r="R47" s="3">
        <f>SUM(Table2[[#This Row],[Qualified Activities Professional Hours]:[Other Activities Professional Hours]])/Table2[[#This Row],[MDS Census]]</f>
        <v>7.908809891808348E-2</v>
      </c>
      <c r="S47" s="3">
        <v>10.126888888888892</v>
      </c>
      <c r="T47" s="3">
        <v>0</v>
      </c>
      <c r="U47" s="3">
        <v>0</v>
      </c>
      <c r="V47" s="3">
        <f>SUM(Table2[[#This Row],[Occupational Therapist Hours]:[OT Aide Hours]])/Table2[[#This Row],[MDS Census]]</f>
        <v>0.14086862442040191</v>
      </c>
      <c r="W47" s="3">
        <v>3.1299999999999994</v>
      </c>
      <c r="X47" s="3">
        <v>3.1402222222222229</v>
      </c>
      <c r="Y47" s="3">
        <v>0</v>
      </c>
      <c r="Z47" s="3">
        <f>SUM(Table2[[#This Row],[Physical Therapist (PT) Hours]:[PT Aide Hours]])/Table2[[#This Row],[MDS Census]]</f>
        <v>8.7221020092735704E-2</v>
      </c>
      <c r="AA47" s="3">
        <v>0</v>
      </c>
      <c r="AB47" s="3">
        <v>0</v>
      </c>
      <c r="AC47" s="3">
        <v>0</v>
      </c>
      <c r="AD47" s="3">
        <v>0</v>
      </c>
      <c r="AE47" s="3">
        <v>0</v>
      </c>
      <c r="AF47" s="3">
        <v>0</v>
      </c>
      <c r="AG47" s="3">
        <v>0</v>
      </c>
      <c r="AH47" s="1" t="s">
        <v>45</v>
      </c>
      <c r="AI47" s="17">
        <v>4</v>
      </c>
      <c r="AJ47" s="1"/>
    </row>
    <row r="48" spans="1:36" x14ac:dyDescent="0.2">
      <c r="A48" s="1" t="s">
        <v>221</v>
      </c>
      <c r="B48" s="1" t="s">
        <v>268</v>
      </c>
      <c r="C48" s="1" t="s">
        <v>477</v>
      </c>
      <c r="D48" s="1" t="s">
        <v>589</v>
      </c>
      <c r="E48" s="3">
        <v>121.91111111111111</v>
      </c>
      <c r="F48" s="3">
        <v>5.5111111111111111</v>
      </c>
      <c r="G48" s="3">
        <v>0.39111111111111124</v>
      </c>
      <c r="H48" s="3">
        <v>0.70011111111111124</v>
      </c>
      <c r="I48" s="3">
        <v>4.2694444444444448</v>
      </c>
      <c r="J48" s="3">
        <v>0</v>
      </c>
      <c r="K48" s="3">
        <v>5.2444444444444445</v>
      </c>
      <c r="L48" s="3">
        <v>8.8602222222222213</v>
      </c>
      <c r="M48" s="3">
        <v>13.879666666666667</v>
      </c>
      <c r="N48" s="3">
        <v>0</v>
      </c>
      <c r="O48" s="3">
        <f>SUM(Table2[[#This Row],[Qualified Social Work Staff Hours]:[Other Social Work Staff Hours]])/Table2[[#This Row],[MDS Census]]</f>
        <v>0.11385071090047394</v>
      </c>
      <c r="P48" s="3">
        <v>0</v>
      </c>
      <c r="Q48" s="3">
        <v>13.955444444444449</v>
      </c>
      <c r="R48" s="3">
        <f>SUM(Table2[[#This Row],[Qualified Activities Professional Hours]:[Other Activities Professional Hours]])/Table2[[#This Row],[MDS Census]]</f>
        <v>0.11447229310973391</v>
      </c>
      <c r="S48" s="3">
        <v>7.913666666666666</v>
      </c>
      <c r="T48" s="3">
        <v>10.076222222222221</v>
      </c>
      <c r="U48" s="3">
        <v>0</v>
      </c>
      <c r="V48" s="3">
        <f>SUM(Table2[[#This Row],[Occupational Therapist Hours]:[OT Aide Hours]])/Table2[[#This Row],[MDS Census]]</f>
        <v>0.14756562158220923</v>
      </c>
      <c r="W48" s="3">
        <v>7.5552222222222198</v>
      </c>
      <c r="X48" s="3">
        <v>13.621333333333334</v>
      </c>
      <c r="Y48" s="3">
        <v>0</v>
      </c>
      <c r="Z48" s="3">
        <f>SUM(Table2[[#This Row],[Physical Therapist (PT) Hours]:[PT Aide Hours]])/Table2[[#This Row],[MDS Census]]</f>
        <v>0.17370488516223109</v>
      </c>
      <c r="AA48" s="3">
        <v>0</v>
      </c>
      <c r="AB48" s="3">
        <v>4.8619999999999992</v>
      </c>
      <c r="AC48" s="3">
        <v>0</v>
      </c>
      <c r="AD48" s="3">
        <v>0</v>
      </c>
      <c r="AE48" s="3">
        <v>0</v>
      </c>
      <c r="AF48" s="3">
        <v>0</v>
      </c>
      <c r="AG48" s="3">
        <v>0</v>
      </c>
      <c r="AH48" s="1" t="s">
        <v>46</v>
      </c>
      <c r="AI48" s="17">
        <v>4</v>
      </c>
      <c r="AJ48" s="1"/>
    </row>
    <row r="49" spans="1:36" x14ac:dyDescent="0.2">
      <c r="A49" s="1" t="s">
        <v>221</v>
      </c>
      <c r="B49" s="1" t="s">
        <v>269</v>
      </c>
      <c r="C49" s="1" t="s">
        <v>478</v>
      </c>
      <c r="D49" s="1" t="s">
        <v>598</v>
      </c>
      <c r="E49" s="3">
        <v>73.077777777777783</v>
      </c>
      <c r="F49" s="3">
        <v>0</v>
      </c>
      <c r="G49" s="3">
        <v>0.22222222222222221</v>
      </c>
      <c r="H49" s="3">
        <v>0</v>
      </c>
      <c r="I49" s="3">
        <v>0</v>
      </c>
      <c r="J49" s="3">
        <v>0</v>
      </c>
      <c r="K49" s="3">
        <v>0.4</v>
      </c>
      <c r="L49" s="3">
        <v>3.3317777777777784</v>
      </c>
      <c r="M49" s="3">
        <v>0</v>
      </c>
      <c r="N49" s="3">
        <v>0</v>
      </c>
      <c r="O49" s="3">
        <f>SUM(Table2[[#This Row],[Qualified Social Work Staff Hours]:[Other Social Work Staff Hours]])/Table2[[#This Row],[MDS Census]]</f>
        <v>0</v>
      </c>
      <c r="P49" s="3">
        <v>0</v>
      </c>
      <c r="Q49" s="3">
        <v>0</v>
      </c>
      <c r="R49" s="3">
        <f>SUM(Table2[[#This Row],[Qualified Activities Professional Hours]:[Other Activities Professional Hours]])/Table2[[#This Row],[MDS Census]]</f>
        <v>0</v>
      </c>
      <c r="S49" s="3">
        <v>0.39733333333333337</v>
      </c>
      <c r="T49" s="3">
        <v>0</v>
      </c>
      <c r="U49" s="3">
        <v>3.7836666666666678</v>
      </c>
      <c r="V49" s="3">
        <f>SUM(Table2[[#This Row],[Occupational Therapist Hours]:[OT Aide Hours]])/Table2[[#This Row],[MDS Census]]</f>
        <v>5.7213015052455539E-2</v>
      </c>
      <c r="W49" s="3">
        <v>0.373</v>
      </c>
      <c r="X49" s="3">
        <v>2.6945555555555556</v>
      </c>
      <c r="Y49" s="3">
        <v>0</v>
      </c>
      <c r="Z49" s="3">
        <f>SUM(Table2[[#This Row],[Physical Therapist (PT) Hours]:[PT Aide Hours]])/Table2[[#This Row],[MDS Census]]</f>
        <v>4.1976585069180478E-2</v>
      </c>
      <c r="AA49" s="3">
        <v>0</v>
      </c>
      <c r="AB49" s="3">
        <v>0</v>
      </c>
      <c r="AC49" s="3">
        <v>0</v>
      </c>
      <c r="AD49" s="3">
        <v>0</v>
      </c>
      <c r="AE49" s="3">
        <v>0</v>
      </c>
      <c r="AF49" s="3">
        <v>0</v>
      </c>
      <c r="AG49" s="3">
        <v>0.84444444444444444</v>
      </c>
      <c r="AH49" s="1" t="s">
        <v>47</v>
      </c>
      <c r="AI49" s="17">
        <v>4</v>
      </c>
      <c r="AJ49" s="1"/>
    </row>
    <row r="50" spans="1:36" x14ac:dyDescent="0.2">
      <c r="A50" s="1" t="s">
        <v>221</v>
      </c>
      <c r="B50" s="1" t="s">
        <v>270</v>
      </c>
      <c r="C50" s="1" t="s">
        <v>479</v>
      </c>
      <c r="D50" s="1" t="s">
        <v>598</v>
      </c>
      <c r="E50" s="3">
        <v>91.344444444444449</v>
      </c>
      <c r="F50" s="3">
        <v>15.624777777777776</v>
      </c>
      <c r="G50" s="3">
        <v>0</v>
      </c>
      <c r="H50" s="3">
        <v>0.31111111111111112</v>
      </c>
      <c r="I50" s="3">
        <v>0.76666666666666672</v>
      </c>
      <c r="J50" s="3">
        <v>0</v>
      </c>
      <c r="K50" s="3">
        <v>0</v>
      </c>
      <c r="L50" s="3">
        <v>8.094777777777777</v>
      </c>
      <c r="M50" s="3">
        <v>5.5111111111111111</v>
      </c>
      <c r="N50" s="3">
        <v>0</v>
      </c>
      <c r="O50" s="3">
        <f>SUM(Table2[[#This Row],[Qualified Social Work Staff Hours]:[Other Social Work Staff Hours]])/Table2[[#This Row],[MDS Census]]</f>
        <v>6.0333292786765594E-2</v>
      </c>
      <c r="P50" s="3">
        <v>5.3726666666666691</v>
      </c>
      <c r="Q50" s="3">
        <v>0</v>
      </c>
      <c r="R50" s="3">
        <f>SUM(Table2[[#This Row],[Qualified Activities Professional Hours]:[Other Activities Professional Hours]])/Table2[[#This Row],[MDS Census]]</f>
        <v>5.8817662084904535E-2</v>
      </c>
      <c r="S50" s="3">
        <v>5.3833333333333337</v>
      </c>
      <c r="T50" s="3">
        <v>11.270888888888891</v>
      </c>
      <c r="U50" s="3">
        <v>0</v>
      </c>
      <c r="V50" s="3">
        <f>SUM(Table2[[#This Row],[Occupational Therapist Hours]:[OT Aide Hours]])/Table2[[#This Row],[MDS Census]]</f>
        <v>0.18232331833110327</v>
      </c>
      <c r="W50" s="3">
        <v>5.5484444444444456</v>
      </c>
      <c r="X50" s="3">
        <v>6.9932222222222231</v>
      </c>
      <c r="Y50" s="3">
        <v>0</v>
      </c>
      <c r="Z50" s="3">
        <f>SUM(Table2[[#This Row],[Physical Therapist (PT) Hours]:[PT Aide Hours]])/Table2[[#This Row],[MDS Census]]</f>
        <v>0.13730081498601143</v>
      </c>
      <c r="AA50" s="3">
        <v>0</v>
      </c>
      <c r="AB50" s="3">
        <v>0</v>
      </c>
      <c r="AC50" s="3">
        <v>0</v>
      </c>
      <c r="AD50" s="3">
        <v>0</v>
      </c>
      <c r="AE50" s="3">
        <v>0</v>
      </c>
      <c r="AF50" s="3">
        <v>0</v>
      </c>
      <c r="AG50" s="3">
        <v>0</v>
      </c>
      <c r="AH50" s="1" t="s">
        <v>48</v>
      </c>
      <c r="AI50" s="17">
        <v>4</v>
      </c>
      <c r="AJ50" s="1"/>
    </row>
    <row r="51" spans="1:36" x14ac:dyDescent="0.2">
      <c r="A51" s="1" t="s">
        <v>221</v>
      </c>
      <c r="B51" s="1" t="s">
        <v>271</v>
      </c>
      <c r="C51" s="1" t="s">
        <v>475</v>
      </c>
      <c r="D51" s="1" t="s">
        <v>596</v>
      </c>
      <c r="E51" s="3">
        <v>89.888888888888886</v>
      </c>
      <c r="F51" s="3">
        <v>5.6888888888888891</v>
      </c>
      <c r="G51" s="3">
        <v>0.53333333333333344</v>
      </c>
      <c r="H51" s="3">
        <v>0.51111111111111107</v>
      </c>
      <c r="I51" s="3">
        <v>8.1989999999999998</v>
      </c>
      <c r="J51" s="3">
        <v>0</v>
      </c>
      <c r="K51" s="3">
        <v>0</v>
      </c>
      <c r="L51" s="3">
        <v>5.6403333333333343</v>
      </c>
      <c r="M51" s="3">
        <v>5.5111111111111111</v>
      </c>
      <c r="N51" s="3">
        <v>0</v>
      </c>
      <c r="O51" s="3">
        <f>SUM(Table2[[#This Row],[Qualified Social Work Staff Hours]:[Other Social Work Staff Hours]])/Table2[[#This Row],[MDS Census]]</f>
        <v>6.1310259579728063E-2</v>
      </c>
      <c r="P51" s="3">
        <v>6.5581111111111117</v>
      </c>
      <c r="Q51" s="3">
        <v>0</v>
      </c>
      <c r="R51" s="3">
        <f>SUM(Table2[[#This Row],[Qualified Activities Professional Hours]:[Other Activities Professional Hours]])/Table2[[#This Row],[MDS Census]]</f>
        <v>7.2957972805933261E-2</v>
      </c>
      <c r="S51" s="3">
        <v>5.931111111111111</v>
      </c>
      <c r="T51" s="3">
        <v>13.752444444444448</v>
      </c>
      <c r="U51" s="3">
        <v>0</v>
      </c>
      <c r="V51" s="3">
        <f>SUM(Table2[[#This Row],[Occupational Therapist Hours]:[OT Aide Hours]])/Table2[[#This Row],[MDS Census]]</f>
        <v>0.21897651421508038</v>
      </c>
      <c r="W51" s="3">
        <v>8.1766666666666694</v>
      </c>
      <c r="X51" s="3">
        <v>10.519777777777779</v>
      </c>
      <c r="Y51" s="3">
        <v>0</v>
      </c>
      <c r="Z51" s="3">
        <f>SUM(Table2[[#This Row],[Physical Therapist (PT) Hours]:[PT Aide Hours]])/Table2[[#This Row],[MDS Census]]</f>
        <v>0.20799505562422749</v>
      </c>
      <c r="AA51" s="3">
        <v>0</v>
      </c>
      <c r="AB51" s="3">
        <v>0</v>
      </c>
      <c r="AC51" s="3">
        <v>0</v>
      </c>
      <c r="AD51" s="3">
        <v>0</v>
      </c>
      <c r="AE51" s="3">
        <v>0</v>
      </c>
      <c r="AF51" s="3">
        <v>0</v>
      </c>
      <c r="AG51" s="3">
        <v>0</v>
      </c>
      <c r="AH51" s="1" t="s">
        <v>49</v>
      </c>
      <c r="AI51" s="17">
        <v>4</v>
      </c>
      <c r="AJ51" s="1"/>
    </row>
    <row r="52" spans="1:36" x14ac:dyDescent="0.2">
      <c r="A52" s="1" t="s">
        <v>221</v>
      </c>
      <c r="B52" s="1" t="s">
        <v>272</v>
      </c>
      <c r="C52" s="1" t="s">
        <v>445</v>
      </c>
      <c r="D52" s="1" t="s">
        <v>572</v>
      </c>
      <c r="E52" s="3">
        <v>88.422222222222217</v>
      </c>
      <c r="F52" s="3">
        <v>23.02722222222221</v>
      </c>
      <c r="G52" s="3">
        <v>0</v>
      </c>
      <c r="H52" s="3">
        <v>0.38055555555555554</v>
      </c>
      <c r="I52" s="3">
        <v>1.0638888888888889</v>
      </c>
      <c r="J52" s="3">
        <v>0</v>
      </c>
      <c r="K52" s="3">
        <v>0</v>
      </c>
      <c r="L52" s="3">
        <v>6.7186666666666648</v>
      </c>
      <c r="M52" s="3">
        <v>7.0444444444444443</v>
      </c>
      <c r="N52" s="3">
        <v>0</v>
      </c>
      <c r="O52" s="3">
        <f>SUM(Table2[[#This Row],[Qualified Social Work Staff Hours]:[Other Social Work Staff Hours]])/Table2[[#This Row],[MDS Census]]</f>
        <v>7.9668258356370952E-2</v>
      </c>
      <c r="P52" s="3">
        <v>2.2264444444444447</v>
      </c>
      <c r="Q52" s="3">
        <v>4.564111111111111</v>
      </c>
      <c r="R52" s="3">
        <f>SUM(Table2[[#This Row],[Qualified Activities Professional Hours]:[Other Activities Professional Hours]])/Table2[[#This Row],[MDS Census]]</f>
        <v>7.6796933902990708E-2</v>
      </c>
      <c r="S52" s="3">
        <v>4.5608888888888881</v>
      </c>
      <c r="T52" s="3">
        <v>4.4033333333333324</v>
      </c>
      <c r="U52" s="3">
        <v>0</v>
      </c>
      <c r="V52" s="3">
        <f>SUM(Table2[[#This Row],[Occupational Therapist Hours]:[OT Aide Hours]])/Table2[[#This Row],[MDS Census]]</f>
        <v>0.10137974365418445</v>
      </c>
      <c r="W52" s="3">
        <v>3.9491111111111112</v>
      </c>
      <c r="X52" s="3">
        <v>5.5873333333333335</v>
      </c>
      <c r="Y52" s="3">
        <v>0</v>
      </c>
      <c r="Z52" s="3">
        <f>SUM(Table2[[#This Row],[Physical Therapist (PT) Hours]:[PT Aide Hours]])/Table2[[#This Row],[MDS Census]]</f>
        <v>0.10785121889922092</v>
      </c>
      <c r="AA52" s="3">
        <v>0</v>
      </c>
      <c r="AB52" s="3">
        <v>0</v>
      </c>
      <c r="AC52" s="3">
        <v>0</v>
      </c>
      <c r="AD52" s="3">
        <v>0</v>
      </c>
      <c r="AE52" s="3">
        <v>0</v>
      </c>
      <c r="AF52" s="3">
        <v>0</v>
      </c>
      <c r="AG52" s="3">
        <v>0</v>
      </c>
      <c r="AH52" s="1" t="s">
        <v>50</v>
      </c>
      <c r="AI52" s="17">
        <v>4</v>
      </c>
      <c r="AJ52" s="1"/>
    </row>
    <row r="53" spans="1:36" x14ac:dyDescent="0.2">
      <c r="A53" s="1" t="s">
        <v>221</v>
      </c>
      <c r="B53" s="1" t="s">
        <v>273</v>
      </c>
      <c r="C53" s="1" t="s">
        <v>470</v>
      </c>
      <c r="D53" s="1" t="s">
        <v>591</v>
      </c>
      <c r="E53" s="3">
        <v>105.23333333333333</v>
      </c>
      <c r="F53" s="3">
        <v>5.4222222222222225</v>
      </c>
      <c r="G53" s="3">
        <v>0</v>
      </c>
      <c r="H53" s="3">
        <v>0</v>
      </c>
      <c r="I53" s="3">
        <v>0</v>
      </c>
      <c r="J53" s="3">
        <v>0</v>
      </c>
      <c r="K53" s="3">
        <v>0</v>
      </c>
      <c r="L53" s="3">
        <v>3.2944444444444443</v>
      </c>
      <c r="M53" s="3">
        <v>5.2444444444444445</v>
      </c>
      <c r="N53" s="3">
        <v>5.3250000000000002</v>
      </c>
      <c r="O53" s="3">
        <f>SUM(Table2[[#This Row],[Qualified Social Work Staff Hours]:[Other Social Work Staff Hours]])/Table2[[#This Row],[MDS Census]]</f>
        <v>0.1004381797064724</v>
      </c>
      <c r="P53" s="3">
        <v>0</v>
      </c>
      <c r="Q53" s="3">
        <v>6.4083333333333332</v>
      </c>
      <c r="R53" s="3">
        <f>SUM(Table2[[#This Row],[Qualified Activities Professional Hours]:[Other Activities Professional Hours]])/Table2[[#This Row],[MDS Census]]</f>
        <v>6.0896420652518213E-2</v>
      </c>
      <c r="S53" s="3">
        <v>5.2527777777777782</v>
      </c>
      <c r="T53" s="3">
        <v>0</v>
      </c>
      <c r="U53" s="3">
        <v>0</v>
      </c>
      <c r="V53" s="3">
        <f>SUM(Table2[[#This Row],[Occupational Therapist Hours]:[OT Aide Hours]])/Table2[[#This Row],[MDS Census]]</f>
        <v>4.9915531622848702E-2</v>
      </c>
      <c r="W53" s="3">
        <v>9.5194444444444439</v>
      </c>
      <c r="X53" s="3">
        <v>6.6888888888888891</v>
      </c>
      <c r="Y53" s="3">
        <v>0</v>
      </c>
      <c r="Z53" s="3">
        <f>SUM(Table2[[#This Row],[Physical Therapist (PT) Hours]:[PT Aide Hours]])/Table2[[#This Row],[MDS Census]]</f>
        <v>0.15402280646183084</v>
      </c>
      <c r="AA53" s="3">
        <v>0</v>
      </c>
      <c r="AB53" s="3">
        <v>5.625</v>
      </c>
      <c r="AC53" s="3">
        <v>0</v>
      </c>
      <c r="AD53" s="3">
        <v>0</v>
      </c>
      <c r="AE53" s="3">
        <v>0</v>
      </c>
      <c r="AF53" s="3">
        <v>0</v>
      </c>
      <c r="AG53" s="3">
        <v>0</v>
      </c>
      <c r="AH53" s="1" t="s">
        <v>51</v>
      </c>
      <c r="AI53" s="17">
        <v>4</v>
      </c>
      <c r="AJ53" s="1"/>
    </row>
    <row r="54" spans="1:36" x14ac:dyDescent="0.2">
      <c r="A54" s="1" t="s">
        <v>221</v>
      </c>
      <c r="B54" s="1" t="s">
        <v>274</v>
      </c>
      <c r="C54" s="1" t="s">
        <v>480</v>
      </c>
      <c r="D54" s="1" t="s">
        <v>599</v>
      </c>
      <c r="E54" s="3">
        <v>109.13333333333334</v>
      </c>
      <c r="F54" s="3">
        <v>10.222222222222221</v>
      </c>
      <c r="G54" s="3">
        <v>1.1111111111111112E-2</v>
      </c>
      <c r="H54" s="3">
        <v>0.33333333333333331</v>
      </c>
      <c r="I54" s="3">
        <v>5.875</v>
      </c>
      <c r="J54" s="3">
        <v>0</v>
      </c>
      <c r="K54" s="3">
        <v>0</v>
      </c>
      <c r="L54" s="3">
        <v>3.9627777777777777</v>
      </c>
      <c r="M54" s="3">
        <v>13.21111111111111</v>
      </c>
      <c r="N54" s="3">
        <v>7.9805555555555552</v>
      </c>
      <c r="O54" s="3">
        <f>SUM(Table2[[#This Row],[Qualified Social Work Staff Hours]:[Other Social Work Staff Hours]])/Table2[[#This Row],[MDS Census]]</f>
        <v>0.19418142944410505</v>
      </c>
      <c r="P54" s="3">
        <v>0</v>
      </c>
      <c r="Q54" s="3">
        <v>14.125</v>
      </c>
      <c r="R54" s="3">
        <f>SUM(Table2[[#This Row],[Qualified Activities Professional Hours]:[Other Activities Professional Hours]])/Table2[[#This Row],[MDS Census]]</f>
        <v>0.12942883323152107</v>
      </c>
      <c r="S54" s="3">
        <v>11.177777777777777</v>
      </c>
      <c r="T54" s="3">
        <v>25.877777777777776</v>
      </c>
      <c r="U54" s="3">
        <v>0</v>
      </c>
      <c r="V54" s="3">
        <f>SUM(Table2[[#This Row],[Occupational Therapist Hours]:[OT Aide Hours]])/Table2[[#This Row],[MDS Census]]</f>
        <v>0.33954388108328243</v>
      </c>
      <c r="W54" s="3">
        <v>10.898333333333333</v>
      </c>
      <c r="X54" s="3">
        <v>15.177777777777777</v>
      </c>
      <c r="Y54" s="3">
        <v>8.2348888888888911</v>
      </c>
      <c r="Z54" s="3">
        <f>SUM(Table2[[#This Row],[Physical Therapist (PT) Hours]:[PT Aide Hours]])/Table2[[#This Row],[MDS Census]]</f>
        <v>0.3143952351863164</v>
      </c>
      <c r="AA54" s="3">
        <v>0</v>
      </c>
      <c r="AB54" s="3">
        <v>0</v>
      </c>
      <c r="AC54" s="3">
        <v>0</v>
      </c>
      <c r="AD54" s="3">
        <v>0</v>
      </c>
      <c r="AE54" s="3">
        <v>0</v>
      </c>
      <c r="AF54" s="3">
        <v>0.26666666666666666</v>
      </c>
      <c r="AG54" s="3">
        <v>1.7777777777777778E-2</v>
      </c>
      <c r="AH54" s="1" t="s">
        <v>52</v>
      </c>
      <c r="AI54" s="17">
        <v>4</v>
      </c>
      <c r="AJ54" s="1"/>
    </row>
    <row r="55" spans="1:36" x14ac:dyDescent="0.2">
      <c r="A55" s="1" t="s">
        <v>221</v>
      </c>
      <c r="B55" s="1" t="s">
        <v>275</v>
      </c>
      <c r="C55" s="1" t="s">
        <v>481</v>
      </c>
      <c r="D55" s="1" t="s">
        <v>593</v>
      </c>
      <c r="E55" s="3">
        <v>63.81111111111111</v>
      </c>
      <c r="F55" s="3">
        <v>5.333333333333333</v>
      </c>
      <c r="G55" s="3">
        <v>6.6666666666666666E-2</v>
      </c>
      <c r="H55" s="3">
        <v>0.52222222222222225</v>
      </c>
      <c r="I55" s="3">
        <v>0.33333333333333331</v>
      </c>
      <c r="J55" s="3">
        <v>0</v>
      </c>
      <c r="K55" s="3">
        <v>0</v>
      </c>
      <c r="L55" s="3">
        <v>4.3478888888888898</v>
      </c>
      <c r="M55" s="3">
        <v>5.4083333333333332</v>
      </c>
      <c r="N55" s="3">
        <v>0</v>
      </c>
      <c r="O55" s="3">
        <f>SUM(Table2[[#This Row],[Qualified Social Work Staff Hours]:[Other Social Work Staff Hours]])/Table2[[#This Row],[MDS Census]]</f>
        <v>8.475535434441929E-2</v>
      </c>
      <c r="P55" s="3">
        <v>4.875</v>
      </c>
      <c r="Q55" s="3">
        <v>4.5694444444444446</v>
      </c>
      <c r="R55" s="3">
        <f>SUM(Table2[[#This Row],[Qualified Activities Professional Hours]:[Other Activities Professional Hours]])/Table2[[#This Row],[MDS Census]]</f>
        <v>0.14800626850078358</v>
      </c>
      <c r="S55" s="3">
        <v>3.6271111111111094</v>
      </c>
      <c r="T55" s="3">
        <v>2.1473333333333331</v>
      </c>
      <c r="U55" s="3">
        <v>0</v>
      </c>
      <c r="V55" s="3">
        <f>SUM(Table2[[#This Row],[Occupational Therapist Hours]:[OT Aide Hours]])/Table2[[#This Row],[MDS Census]]</f>
        <v>9.0492773811596705E-2</v>
      </c>
      <c r="W55" s="3">
        <v>0.77799999999999991</v>
      </c>
      <c r="X55" s="3">
        <v>8.8201111111111086</v>
      </c>
      <c r="Y55" s="3">
        <v>0</v>
      </c>
      <c r="Z55" s="3">
        <f>SUM(Table2[[#This Row],[Physical Therapist (PT) Hours]:[PT Aide Hours]])/Table2[[#This Row],[MDS Census]]</f>
        <v>0.15041441755180215</v>
      </c>
      <c r="AA55" s="3">
        <v>0</v>
      </c>
      <c r="AB55" s="3">
        <v>0</v>
      </c>
      <c r="AC55" s="3">
        <v>0</v>
      </c>
      <c r="AD55" s="3">
        <v>0</v>
      </c>
      <c r="AE55" s="3">
        <v>0</v>
      </c>
      <c r="AF55" s="3">
        <v>0</v>
      </c>
      <c r="AG55" s="3">
        <v>0</v>
      </c>
      <c r="AH55" s="1" t="s">
        <v>53</v>
      </c>
      <c r="AI55" s="17">
        <v>4</v>
      </c>
      <c r="AJ55" s="1"/>
    </row>
    <row r="56" spans="1:36" x14ac:dyDescent="0.2">
      <c r="A56" s="1" t="s">
        <v>221</v>
      </c>
      <c r="B56" s="1" t="s">
        <v>276</v>
      </c>
      <c r="C56" s="1" t="s">
        <v>482</v>
      </c>
      <c r="D56" s="1" t="s">
        <v>600</v>
      </c>
      <c r="E56" s="3">
        <v>77.13333333333334</v>
      </c>
      <c r="F56" s="3">
        <v>0</v>
      </c>
      <c r="G56" s="3">
        <v>0.81388888888888888</v>
      </c>
      <c r="H56" s="3">
        <v>0.46666666666666667</v>
      </c>
      <c r="I56" s="3">
        <v>0.70766666666666667</v>
      </c>
      <c r="J56" s="3">
        <v>0</v>
      </c>
      <c r="K56" s="3">
        <v>0</v>
      </c>
      <c r="L56" s="3">
        <v>3.9817777777777779</v>
      </c>
      <c r="M56" s="3">
        <v>5.6305555555555555</v>
      </c>
      <c r="N56" s="3">
        <v>0</v>
      </c>
      <c r="O56" s="3">
        <f>SUM(Table2[[#This Row],[Qualified Social Work Staff Hours]:[Other Social Work Staff Hours]])/Table2[[#This Row],[MDS Census]]</f>
        <v>7.2997695188706413E-2</v>
      </c>
      <c r="P56" s="3">
        <v>0</v>
      </c>
      <c r="Q56" s="3">
        <v>13.430555555555555</v>
      </c>
      <c r="R56" s="3">
        <f>SUM(Table2[[#This Row],[Qualified Activities Professional Hours]:[Other Activities Professional Hours]])/Table2[[#This Row],[MDS Census]]</f>
        <v>0.17412129069432439</v>
      </c>
      <c r="S56" s="3">
        <v>2.4477777777777776</v>
      </c>
      <c r="T56" s="3">
        <v>0</v>
      </c>
      <c r="U56" s="3">
        <v>0</v>
      </c>
      <c r="V56" s="3">
        <f>SUM(Table2[[#This Row],[Occupational Therapist Hours]:[OT Aide Hours]])/Table2[[#This Row],[MDS Census]]</f>
        <v>3.1734370498415439E-2</v>
      </c>
      <c r="W56" s="3">
        <v>1.4785555555555554</v>
      </c>
      <c r="X56" s="3">
        <v>1.3470000000000004</v>
      </c>
      <c r="Y56" s="3">
        <v>0.70277777777777772</v>
      </c>
      <c r="Z56" s="3">
        <f>SUM(Table2[[#This Row],[Physical Therapist (PT) Hours]:[PT Aide Hours]])/Table2[[#This Row],[MDS Census]]</f>
        <v>4.574330164217804E-2</v>
      </c>
      <c r="AA56" s="3">
        <v>0</v>
      </c>
      <c r="AB56" s="3">
        <v>0</v>
      </c>
      <c r="AC56" s="3">
        <v>0</v>
      </c>
      <c r="AD56" s="3">
        <v>0</v>
      </c>
      <c r="AE56" s="3">
        <v>0</v>
      </c>
      <c r="AF56" s="3">
        <v>0</v>
      </c>
      <c r="AG56" s="3">
        <v>0</v>
      </c>
      <c r="AH56" s="1" t="s">
        <v>54</v>
      </c>
      <c r="AI56" s="17">
        <v>4</v>
      </c>
      <c r="AJ56" s="1"/>
    </row>
    <row r="57" spans="1:36" x14ac:dyDescent="0.2">
      <c r="A57" s="1" t="s">
        <v>221</v>
      </c>
      <c r="B57" s="1" t="s">
        <v>277</v>
      </c>
      <c r="C57" s="1" t="s">
        <v>483</v>
      </c>
      <c r="D57" s="1" t="s">
        <v>601</v>
      </c>
      <c r="E57" s="3">
        <v>55.87777777777778</v>
      </c>
      <c r="F57" s="3">
        <v>0</v>
      </c>
      <c r="G57" s="3">
        <v>0</v>
      </c>
      <c r="H57" s="3">
        <v>0.62222222222222223</v>
      </c>
      <c r="I57" s="3">
        <v>0.26666666666666666</v>
      </c>
      <c r="J57" s="3">
        <v>0</v>
      </c>
      <c r="K57" s="3">
        <v>0</v>
      </c>
      <c r="L57" s="3">
        <v>0</v>
      </c>
      <c r="M57" s="3">
        <v>0</v>
      </c>
      <c r="N57" s="3">
        <v>4.8305555555555557</v>
      </c>
      <c r="O57" s="3">
        <f>SUM(Table2[[#This Row],[Qualified Social Work Staff Hours]:[Other Social Work Staff Hours]])/Table2[[#This Row],[MDS Census]]</f>
        <v>8.6448598130841117E-2</v>
      </c>
      <c r="P57" s="3">
        <v>3.7694444444444444</v>
      </c>
      <c r="Q57" s="3">
        <v>7.2055555555555557</v>
      </c>
      <c r="R57" s="3">
        <f>SUM(Table2[[#This Row],[Qualified Activities Professional Hours]:[Other Activities Professional Hours]])/Table2[[#This Row],[MDS Census]]</f>
        <v>0.19641081725989259</v>
      </c>
      <c r="S57" s="3">
        <v>0</v>
      </c>
      <c r="T57" s="3">
        <v>0</v>
      </c>
      <c r="U57" s="3">
        <v>0</v>
      </c>
      <c r="V57" s="3">
        <f>SUM(Table2[[#This Row],[Occupational Therapist Hours]:[OT Aide Hours]])/Table2[[#This Row],[MDS Census]]</f>
        <v>0</v>
      </c>
      <c r="W57" s="3">
        <v>0</v>
      </c>
      <c r="X57" s="3">
        <v>0</v>
      </c>
      <c r="Y57" s="3">
        <v>0</v>
      </c>
      <c r="Z57" s="3">
        <f>SUM(Table2[[#This Row],[Physical Therapist (PT) Hours]:[PT Aide Hours]])/Table2[[#This Row],[MDS Census]]</f>
        <v>0</v>
      </c>
      <c r="AA57" s="3">
        <v>0</v>
      </c>
      <c r="AB57" s="3">
        <v>0</v>
      </c>
      <c r="AC57" s="3">
        <v>0</v>
      </c>
      <c r="AD57" s="3">
        <v>0</v>
      </c>
      <c r="AE57" s="3">
        <v>0</v>
      </c>
      <c r="AF57" s="3">
        <v>0</v>
      </c>
      <c r="AG57" s="3">
        <v>0</v>
      </c>
      <c r="AH57" s="1" t="s">
        <v>55</v>
      </c>
      <c r="AI57" s="17">
        <v>4</v>
      </c>
      <c r="AJ57" s="1"/>
    </row>
    <row r="58" spans="1:36" x14ac:dyDescent="0.2">
      <c r="A58" s="1" t="s">
        <v>221</v>
      </c>
      <c r="B58" s="1" t="s">
        <v>278</v>
      </c>
      <c r="C58" s="1" t="s">
        <v>484</v>
      </c>
      <c r="D58" s="1" t="s">
        <v>602</v>
      </c>
      <c r="E58" s="3">
        <v>75.266666666666666</v>
      </c>
      <c r="F58" s="3">
        <v>5.6</v>
      </c>
      <c r="G58" s="3">
        <v>0.8</v>
      </c>
      <c r="H58" s="3">
        <v>0.37777777777777777</v>
      </c>
      <c r="I58" s="3">
        <v>0.15555555555555556</v>
      </c>
      <c r="J58" s="3">
        <v>0</v>
      </c>
      <c r="K58" s="3">
        <v>0</v>
      </c>
      <c r="L58" s="3">
        <v>5.2166666666666668</v>
      </c>
      <c r="M58" s="3">
        <v>0</v>
      </c>
      <c r="N58" s="3">
        <v>10.190111111111108</v>
      </c>
      <c r="O58" s="3">
        <f>SUM(Table2[[#This Row],[Qualified Social Work Staff Hours]:[Other Social Work Staff Hours]])/Table2[[#This Row],[MDS Census]]</f>
        <v>0.13538677295541773</v>
      </c>
      <c r="P58" s="3">
        <v>0</v>
      </c>
      <c r="Q58" s="3">
        <v>14.582444444444443</v>
      </c>
      <c r="R58" s="3">
        <f>SUM(Table2[[#This Row],[Qualified Activities Professional Hours]:[Other Activities Professional Hours]])/Table2[[#This Row],[MDS Census]]</f>
        <v>0.19374372601121934</v>
      </c>
      <c r="S58" s="3">
        <v>4.4444444444444446</v>
      </c>
      <c r="T58" s="3">
        <v>1.7416666666666667</v>
      </c>
      <c r="U58" s="3">
        <v>0</v>
      </c>
      <c r="V58" s="3">
        <f>SUM(Table2[[#This Row],[Occupational Therapist Hours]:[OT Aide Hours]])/Table2[[#This Row],[MDS Census]]</f>
        <v>8.2189253026276957E-2</v>
      </c>
      <c r="W58" s="3">
        <v>1.7666666666666666</v>
      </c>
      <c r="X58" s="3">
        <v>8.4916666666666671</v>
      </c>
      <c r="Y58" s="3">
        <v>0</v>
      </c>
      <c r="Z58" s="3">
        <f>SUM(Table2[[#This Row],[Physical Therapist (PT) Hours]:[PT Aide Hours]])/Table2[[#This Row],[MDS Census]]</f>
        <v>0.13629317980513728</v>
      </c>
      <c r="AA58" s="3">
        <v>0</v>
      </c>
      <c r="AB58" s="3">
        <v>0</v>
      </c>
      <c r="AC58" s="3">
        <v>0</v>
      </c>
      <c r="AD58" s="3">
        <v>0</v>
      </c>
      <c r="AE58" s="3">
        <v>0</v>
      </c>
      <c r="AF58" s="3">
        <v>0</v>
      </c>
      <c r="AG58" s="3">
        <v>0</v>
      </c>
      <c r="AH58" s="1" t="s">
        <v>56</v>
      </c>
      <c r="AI58" s="17">
        <v>4</v>
      </c>
      <c r="AJ58" s="1"/>
    </row>
    <row r="59" spans="1:36" x14ac:dyDescent="0.2">
      <c r="A59" s="1" t="s">
        <v>221</v>
      </c>
      <c r="B59" s="1" t="s">
        <v>279</v>
      </c>
      <c r="C59" s="1" t="s">
        <v>475</v>
      </c>
      <c r="D59" s="1" t="s">
        <v>596</v>
      </c>
      <c r="E59" s="3">
        <v>94.333333333333329</v>
      </c>
      <c r="F59" s="3">
        <v>5.5111111111111111</v>
      </c>
      <c r="G59" s="3">
        <v>0.5</v>
      </c>
      <c r="H59" s="3">
        <v>0.55555555555555558</v>
      </c>
      <c r="I59" s="3">
        <v>1.0666666666666667</v>
      </c>
      <c r="J59" s="3">
        <v>0</v>
      </c>
      <c r="K59" s="3">
        <v>0</v>
      </c>
      <c r="L59" s="3">
        <v>4.4396666666666658</v>
      </c>
      <c r="M59" s="3">
        <v>5.6</v>
      </c>
      <c r="N59" s="3">
        <v>0</v>
      </c>
      <c r="O59" s="3">
        <f>SUM(Table2[[#This Row],[Qualified Social Work Staff Hours]:[Other Social Work Staff Hours]])/Table2[[#This Row],[MDS Census]]</f>
        <v>5.9363957597173146E-2</v>
      </c>
      <c r="P59" s="3">
        <v>5.7913333333333332</v>
      </c>
      <c r="Q59" s="3">
        <v>1.5333333333333334</v>
      </c>
      <c r="R59" s="3">
        <f>SUM(Table2[[#This Row],[Qualified Activities Professional Hours]:[Other Activities Professional Hours]])/Table2[[#This Row],[MDS Census]]</f>
        <v>7.7646643109540642E-2</v>
      </c>
      <c r="S59" s="3">
        <v>4.1878888888888888</v>
      </c>
      <c r="T59" s="3">
        <v>6.1380000000000008</v>
      </c>
      <c r="U59" s="3">
        <v>0</v>
      </c>
      <c r="V59" s="3">
        <f>SUM(Table2[[#This Row],[Occupational Therapist Hours]:[OT Aide Hours]])/Table2[[#This Row],[MDS Census]]</f>
        <v>0.10946171967020026</v>
      </c>
      <c r="W59" s="3">
        <v>4.4392222222222211</v>
      </c>
      <c r="X59" s="3">
        <v>6.9709999999999983</v>
      </c>
      <c r="Y59" s="3">
        <v>0</v>
      </c>
      <c r="Z59" s="3">
        <f>SUM(Table2[[#This Row],[Physical Therapist (PT) Hours]:[PT Aide Hours]])/Table2[[#This Row],[MDS Census]]</f>
        <v>0.12095641931684332</v>
      </c>
      <c r="AA59" s="3">
        <v>0</v>
      </c>
      <c r="AB59" s="3">
        <v>0</v>
      </c>
      <c r="AC59" s="3">
        <v>0</v>
      </c>
      <c r="AD59" s="3">
        <v>0</v>
      </c>
      <c r="AE59" s="3">
        <v>0</v>
      </c>
      <c r="AF59" s="3">
        <v>0</v>
      </c>
      <c r="AG59" s="3">
        <v>0</v>
      </c>
      <c r="AH59" s="1" t="s">
        <v>57</v>
      </c>
      <c r="AI59" s="17">
        <v>4</v>
      </c>
      <c r="AJ59" s="1"/>
    </row>
    <row r="60" spans="1:36" x14ac:dyDescent="0.2">
      <c r="A60" s="1" t="s">
        <v>221</v>
      </c>
      <c r="B60" s="1" t="s">
        <v>280</v>
      </c>
      <c r="C60" s="1" t="s">
        <v>485</v>
      </c>
      <c r="D60" s="1" t="s">
        <v>603</v>
      </c>
      <c r="E60" s="3">
        <v>89.3</v>
      </c>
      <c r="F60" s="3">
        <v>5.2444444444444445</v>
      </c>
      <c r="G60" s="3">
        <v>0</v>
      </c>
      <c r="H60" s="3">
        <v>0.20555555555555555</v>
      </c>
      <c r="I60" s="3">
        <v>4.9333333333333336</v>
      </c>
      <c r="J60" s="3">
        <v>0</v>
      </c>
      <c r="K60" s="3">
        <v>0</v>
      </c>
      <c r="L60" s="3">
        <v>5.3305555555555557</v>
      </c>
      <c r="M60" s="3">
        <v>8.1111111111111107</v>
      </c>
      <c r="N60" s="3">
        <v>4.927777777777778</v>
      </c>
      <c r="O60" s="3">
        <f>SUM(Table2[[#This Row],[Qualified Social Work Staff Hours]:[Other Social Work Staff Hours]])/Table2[[#This Row],[MDS Census]]</f>
        <v>0.14601219360457882</v>
      </c>
      <c r="P60" s="3">
        <v>3.7333333333333334</v>
      </c>
      <c r="Q60" s="3">
        <v>9.2388888888888889</v>
      </c>
      <c r="R60" s="3">
        <f>SUM(Table2[[#This Row],[Qualified Activities Professional Hours]:[Other Activities Professional Hours]])/Table2[[#This Row],[MDS Census]]</f>
        <v>0.14526564638546721</v>
      </c>
      <c r="S60" s="3">
        <v>2.5111111111111111</v>
      </c>
      <c r="T60" s="3">
        <v>12.091666666666667</v>
      </c>
      <c r="U60" s="3">
        <v>0</v>
      </c>
      <c r="V60" s="3">
        <f>SUM(Table2[[#This Row],[Occupational Therapist Hours]:[OT Aide Hours]])/Table2[[#This Row],[MDS Census]]</f>
        <v>0.163524947119572</v>
      </c>
      <c r="W60" s="3">
        <v>4.958333333333333</v>
      </c>
      <c r="X60" s="3">
        <v>11.313888888888888</v>
      </c>
      <c r="Y60" s="3">
        <v>5.1361111111111111</v>
      </c>
      <c r="Z60" s="3">
        <f>SUM(Table2[[#This Row],[Physical Therapist (PT) Hours]:[PT Aide Hours]])/Table2[[#This Row],[MDS Census]]</f>
        <v>0.23973497573721536</v>
      </c>
      <c r="AA60" s="3">
        <v>0</v>
      </c>
      <c r="AB60" s="3">
        <v>0</v>
      </c>
      <c r="AC60" s="3">
        <v>0</v>
      </c>
      <c r="AD60" s="3">
        <v>0</v>
      </c>
      <c r="AE60" s="3">
        <v>0</v>
      </c>
      <c r="AF60" s="3">
        <v>0</v>
      </c>
      <c r="AG60" s="3">
        <v>1.0333333333333334</v>
      </c>
      <c r="AH60" s="1" t="s">
        <v>58</v>
      </c>
      <c r="AI60" s="17">
        <v>4</v>
      </c>
      <c r="AJ60" s="1"/>
    </row>
    <row r="61" spans="1:36" x14ac:dyDescent="0.2">
      <c r="A61" s="1" t="s">
        <v>221</v>
      </c>
      <c r="B61" s="1" t="s">
        <v>281</v>
      </c>
      <c r="C61" s="1" t="s">
        <v>486</v>
      </c>
      <c r="D61" s="1" t="s">
        <v>580</v>
      </c>
      <c r="E61" s="3">
        <v>76.288888888888891</v>
      </c>
      <c r="F61" s="3">
        <v>5.6</v>
      </c>
      <c r="G61" s="3">
        <v>0.14444444444444443</v>
      </c>
      <c r="H61" s="3">
        <v>0.33333333333333331</v>
      </c>
      <c r="I61" s="3">
        <v>0.46666666666666667</v>
      </c>
      <c r="J61" s="3">
        <v>0</v>
      </c>
      <c r="K61" s="3">
        <v>0</v>
      </c>
      <c r="L61" s="3">
        <v>5.18088888888889</v>
      </c>
      <c r="M61" s="3">
        <v>4.3388888888888886</v>
      </c>
      <c r="N61" s="3">
        <v>5.552777777777778</v>
      </c>
      <c r="O61" s="3">
        <f>SUM(Table2[[#This Row],[Qualified Social Work Staff Hours]:[Other Social Work Staff Hours]])/Table2[[#This Row],[MDS Census]]</f>
        <v>0.12966064666472471</v>
      </c>
      <c r="P61" s="3">
        <v>3.4750000000000001</v>
      </c>
      <c r="Q61" s="3">
        <v>5.1055555555555552</v>
      </c>
      <c r="R61" s="3">
        <f>SUM(Table2[[#This Row],[Qualified Activities Professional Hours]:[Other Activities Professional Hours]])/Table2[[#This Row],[MDS Census]]</f>
        <v>0.11247451208855229</v>
      </c>
      <c r="S61" s="3">
        <v>4.3569999999999984</v>
      </c>
      <c r="T61" s="3">
        <v>0</v>
      </c>
      <c r="U61" s="3">
        <v>0</v>
      </c>
      <c r="V61" s="3">
        <f>SUM(Table2[[#This Row],[Occupational Therapist Hours]:[OT Aide Hours]])/Table2[[#This Row],[MDS Census]]</f>
        <v>5.7111855519953368E-2</v>
      </c>
      <c r="W61" s="3">
        <v>0.77988888888888885</v>
      </c>
      <c r="X61" s="3">
        <v>4.8933333333333326</v>
      </c>
      <c r="Y61" s="3">
        <v>0</v>
      </c>
      <c r="Z61" s="3">
        <f>SUM(Table2[[#This Row],[Physical Therapist (PT) Hours]:[PT Aide Hours]])/Table2[[#This Row],[MDS Census]]</f>
        <v>7.4364986891931245E-2</v>
      </c>
      <c r="AA61" s="3">
        <v>0</v>
      </c>
      <c r="AB61" s="3">
        <v>0</v>
      </c>
      <c r="AC61" s="3">
        <v>0</v>
      </c>
      <c r="AD61" s="3">
        <v>0</v>
      </c>
      <c r="AE61" s="3">
        <v>0</v>
      </c>
      <c r="AF61" s="3">
        <v>0</v>
      </c>
      <c r="AG61" s="3">
        <v>0</v>
      </c>
      <c r="AH61" s="1" t="s">
        <v>59</v>
      </c>
      <c r="AI61" s="17">
        <v>4</v>
      </c>
      <c r="AJ61" s="1"/>
    </row>
    <row r="62" spans="1:36" x14ac:dyDescent="0.2">
      <c r="A62" s="1" t="s">
        <v>221</v>
      </c>
      <c r="B62" s="1" t="s">
        <v>282</v>
      </c>
      <c r="C62" s="1" t="s">
        <v>487</v>
      </c>
      <c r="D62" s="1" t="s">
        <v>599</v>
      </c>
      <c r="E62" s="3">
        <v>116.62222222222222</v>
      </c>
      <c r="F62" s="3">
        <v>5.1555555555555559</v>
      </c>
      <c r="G62" s="3">
        <v>0.26666666666666666</v>
      </c>
      <c r="H62" s="3">
        <v>0.5444444444444444</v>
      </c>
      <c r="I62" s="3">
        <v>2.3583333333333334</v>
      </c>
      <c r="J62" s="3">
        <v>0</v>
      </c>
      <c r="K62" s="3">
        <v>0</v>
      </c>
      <c r="L62" s="3">
        <v>5.4130000000000011</v>
      </c>
      <c r="M62" s="3">
        <v>5.0666666666666673</v>
      </c>
      <c r="N62" s="3">
        <v>2.0489999999999999</v>
      </c>
      <c r="O62" s="3">
        <f>SUM(Table2[[#This Row],[Qualified Social Work Staff Hours]:[Other Social Work Staff Hours]])/Table2[[#This Row],[MDS Census]]</f>
        <v>6.1014672256097573E-2</v>
      </c>
      <c r="P62" s="3">
        <v>2.6796666666666664</v>
      </c>
      <c r="Q62" s="3">
        <v>0.1731111111111111</v>
      </c>
      <c r="R62" s="3">
        <f>SUM(Table2[[#This Row],[Qualified Activities Professional Hours]:[Other Activities Professional Hours]])/Table2[[#This Row],[MDS Census]]</f>
        <v>2.446169969512195E-2</v>
      </c>
      <c r="S62" s="3">
        <v>4.8822222222222234</v>
      </c>
      <c r="T62" s="3">
        <v>10.802999999999995</v>
      </c>
      <c r="U62" s="3">
        <v>0</v>
      </c>
      <c r="V62" s="3">
        <f>SUM(Table2[[#This Row],[Occupational Therapist Hours]:[OT Aide Hours]])/Table2[[#This Row],[MDS Census]]</f>
        <v>0.13449599847560972</v>
      </c>
      <c r="W62" s="3">
        <v>5.2371111111111084</v>
      </c>
      <c r="X62" s="3">
        <v>6.2657777777777746</v>
      </c>
      <c r="Y62" s="3">
        <v>0</v>
      </c>
      <c r="Z62" s="3">
        <f>SUM(Table2[[#This Row],[Physical Therapist (PT) Hours]:[PT Aide Hours]])/Table2[[#This Row],[MDS Census]]</f>
        <v>9.8633765243902397E-2</v>
      </c>
      <c r="AA62" s="3">
        <v>0</v>
      </c>
      <c r="AB62" s="3">
        <v>0</v>
      </c>
      <c r="AC62" s="3">
        <v>0</v>
      </c>
      <c r="AD62" s="3">
        <v>0</v>
      </c>
      <c r="AE62" s="3">
        <v>0</v>
      </c>
      <c r="AF62" s="3">
        <v>0</v>
      </c>
      <c r="AG62" s="3">
        <v>0</v>
      </c>
      <c r="AH62" s="1" t="s">
        <v>60</v>
      </c>
      <c r="AI62" s="17">
        <v>4</v>
      </c>
      <c r="AJ62" s="1"/>
    </row>
    <row r="63" spans="1:36" x14ac:dyDescent="0.2">
      <c r="A63" s="1" t="s">
        <v>221</v>
      </c>
      <c r="B63" s="1" t="s">
        <v>283</v>
      </c>
      <c r="C63" s="1" t="s">
        <v>488</v>
      </c>
      <c r="D63" s="1" t="s">
        <v>572</v>
      </c>
      <c r="E63" s="3">
        <v>110.18888888888888</v>
      </c>
      <c r="F63" s="3">
        <v>5.6</v>
      </c>
      <c r="G63" s="3">
        <v>0.41111111111111109</v>
      </c>
      <c r="H63" s="3">
        <v>0.48933333333333323</v>
      </c>
      <c r="I63" s="3">
        <v>4.1527777777777777</v>
      </c>
      <c r="J63" s="3">
        <v>0</v>
      </c>
      <c r="K63" s="3">
        <v>5.4222222222222225</v>
      </c>
      <c r="L63" s="3">
        <v>5.701666666666668</v>
      </c>
      <c r="M63" s="3">
        <v>10.453777777777777</v>
      </c>
      <c r="N63" s="3">
        <v>0</v>
      </c>
      <c r="O63" s="3">
        <f>SUM(Table2[[#This Row],[Qualified Social Work Staff Hours]:[Other Social Work Staff Hours]])/Table2[[#This Row],[MDS Census]]</f>
        <v>9.4871432893012003E-2</v>
      </c>
      <c r="P63" s="3">
        <v>0</v>
      </c>
      <c r="Q63" s="3">
        <v>5.3116666666666665</v>
      </c>
      <c r="R63" s="3">
        <f>SUM(Table2[[#This Row],[Qualified Activities Professional Hours]:[Other Activities Professional Hours]])/Table2[[#This Row],[MDS Census]]</f>
        <v>4.8205102349500858E-2</v>
      </c>
      <c r="S63" s="3">
        <v>5.2887777777777769</v>
      </c>
      <c r="T63" s="3">
        <v>4.1448888888888895</v>
      </c>
      <c r="U63" s="3">
        <v>0</v>
      </c>
      <c r="V63" s="3">
        <f>SUM(Table2[[#This Row],[Occupational Therapist Hours]:[OT Aide Hours]])/Table2[[#This Row],[MDS Census]]</f>
        <v>8.5613592820409409E-2</v>
      </c>
      <c r="W63" s="3">
        <v>5.0307777777777769</v>
      </c>
      <c r="X63" s="3">
        <v>5.6041111111111128</v>
      </c>
      <c r="Y63" s="3">
        <v>0</v>
      </c>
      <c r="Z63" s="3">
        <f>SUM(Table2[[#This Row],[Physical Therapist (PT) Hours]:[PT Aide Hours]])/Table2[[#This Row],[MDS Census]]</f>
        <v>9.6515075123525279E-2</v>
      </c>
      <c r="AA63" s="3">
        <v>0</v>
      </c>
      <c r="AB63" s="3">
        <v>4.6316666666666659</v>
      </c>
      <c r="AC63" s="3">
        <v>0</v>
      </c>
      <c r="AD63" s="3">
        <v>0</v>
      </c>
      <c r="AE63" s="3">
        <v>0</v>
      </c>
      <c r="AF63" s="3">
        <v>0.10566666666666666</v>
      </c>
      <c r="AG63" s="3">
        <v>0</v>
      </c>
      <c r="AH63" s="1" t="s">
        <v>61</v>
      </c>
      <c r="AI63" s="17">
        <v>4</v>
      </c>
      <c r="AJ63" s="1"/>
    </row>
    <row r="64" spans="1:36" x14ac:dyDescent="0.2">
      <c r="A64" s="1" t="s">
        <v>221</v>
      </c>
      <c r="B64" s="1" t="s">
        <v>284</v>
      </c>
      <c r="C64" s="1" t="s">
        <v>445</v>
      </c>
      <c r="D64" s="1" t="s">
        <v>572</v>
      </c>
      <c r="E64" s="3">
        <v>94.37777777777778</v>
      </c>
      <c r="F64" s="3">
        <v>9.6888888888888882</v>
      </c>
      <c r="G64" s="3">
        <v>0.2</v>
      </c>
      <c r="H64" s="3">
        <v>0.31666666666666665</v>
      </c>
      <c r="I64" s="3">
        <v>4.8</v>
      </c>
      <c r="J64" s="3">
        <v>0</v>
      </c>
      <c r="K64" s="3">
        <v>0</v>
      </c>
      <c r="L64" s="3">
        <v>9.9077777777777776</v>
      </c>
      <c r="M64" s="3">
        <v>4.2246666666666659</v>
      </c>
      <c r="N64" s="3">
        <v>4.8486666666666682</v>
      </c>
      <c r="O64" s="3">
        <f>SUM(Table2[[#This Row],[Qualified Social Work Staff Hours]:[Other Social Work Staff Hours]])/Table2[[#This Row],[MDS Census]]</f>
        <v>9.6138450671061929E-2</v>
      </c>
      <c r="P64" s="3">
        <v>4.5763333333333307</v>
      </c>
      <c r="Q64" s="3">
        <v>5.647444444444444</v>
      </c>
      <c r="R64" s="3">
        <f>SUM(Table2[[#This Row],[Qualified Activities Professional Hours]:[Other Activities Professional Hours]])/Table2[[#This Row],[MDS Census]]</f>
        <v>0.1083282316929597</v>
      </c>
      <c r="S64" s="3">
        <v>7.8833333333333311</v>
      </c>
      <c r="T64" s="3">
        <v>9.9486666666666679</v>
      </c>
      <c r="U64" s="3">
        <v>0</v>
      </c>
      <c r="V64" s="3">
        <f>SUM(Table2[[#This Row],[Occupational Therapist Hours]:[OT Aide Hours]])/Table2[[#This Row],[MDS Census]]</f>
        <v>0.18894278314104074</v>
      </c>
      <c r="W64" s="3">
        <v>4.8196666666666674</v>
      </c>
      <c r="X64" s="3">
        <v>8.2640000000000011</v>
      </c>
      <c r="Y64" s="3">
        <v>0</v>
      </c>
      <c r="Z64" s="3">
        <f>SUM(Table2[[#This Row],[Physical Therapist (PT) Hours]:[PT Aide Hours]])/Table2[[#This Row],[MDS Census]]</f>
        <v>0.13863079821050156</v>
      </c>
      <c r="AA64" s="3">
        <v>0</v>
      </c>
      <c r="AB64" s="3">
        <v>0</v>
      </c>
      <c r="AC64" s="3">
        <v>0</v>
      </c>
      <c r="AD64" s="3">
        <v>55.658555555555552</v>
      </c>
      <c r="AE64" s="3">
        <v>0</v>
      </c>
      <c r="AF64" s="3">
        <v>0</v>
      </c>
      <c r="AG64" s="3">
        <v>0</v>
      </c>
      <c r="AH64" s="1" t="s">
        <v>62</v>
      </c>
      <c r="AI64" s="17">
        <v>4</v>
      </c>
      <c r="AJ64" s="1"/>
    </row>
    <row r="65" spans="1:36" x14ac:dyDescent="0.2">
      <c r="A65" s="1" t="s">
        <v>221</v>
      </c>
      <c r="B65" s="1" t="s">
        <v>285</v>
      </c>
      <c r="C65" s="1" t="s">
        <v>456</v>
      </c>
      <c r="D65" s="1" t="s">
        <v>581</v>
      </c>
      <c r="E65" s="3">
        <v>42.522222222222226</v>
      </c>
      <c r="F65" s="3">
        <v>14.016666666666667</v>
      </c>
      <c r="G65" s="3">
        <v>0.57777777777777772</v>
      </c>
      <c r="H65" s="3">
        <v>0.14444444444444443</v>
      </c>
      <c r="I65" s="3">
        <v>0.43333333333333335</v>
      </c>
      <c r="J65" s="3">
        <v>0</v>
      </c>
      <c r="K65" s="3">
        <v>0</v>
      </c>
      <c r="L65" s="3">
        <v>5.6293333333333351</v>
      </c>
      <c r="M65" s="3">
        <v>6.9111111111111114</v>
      </c>
      <c r="N65" s="3">
        <v>0</v>
      </c>
      <c r="O65" s="3">
        <f>SUM(Table2[[#This Row],[Qualified Social Work Staff Hours]:[Other Social Work Staff Hours]])/Table2[[#This Row],[MDS Census]]</f>
        <v>0.16252939639404232</v>
      </c>
      <c r="P65" s="3">
        <v>7.6333333333333337</v>
      </c>
      <c r="Q65" s="3">
        <v>6.322222222222222</v>
      </c>
      <c r="R65" s="3">
        <f>SUM(Table2[[#This Row],[Qualified Activities Professional Hours]:[Other Activities Professional Hours]])/Table2[[#This Row],[MDS Census]]</f>
        <v>0.32819440815259993</v>
      </c>
      <c r="S65" s="3">
        <v>2.358222222222222</v>
      </c>
      <c r="T65" s="3">
        <v>3.7577777777777763</v>
      </c>
      <c r="U65" s="3">
        <v>0</v>
      </c>
      <c r="V65" s="3">
        <f>SUM(Table2[[#This Row],[Occupational Therapist Hours]:[OT Aide Hours]])/Table2[[#This Row],[MDS Census]]</f>
        <v>0.14383067677031611</v>
      </c>
      <c r="W65" s="3">
        <v>0.3412222222222222</v>
      </c>
      <c r="X65" s="3">
        <v>4.7476666666666656</v>
      </c>
      <c r="Y65" s="3">
        <v>0</v>
      </c>
      <c r="Z65" s="3">
        <f>SUM(Table2[[#This Row],[Physical Therapist (PT) Hours]:[PT Aide Hours]])/Table2[[#This Row],[MDS Census]]</f>
        <v>0.11967598641233339</v>
      </c>
      <c r="AA65" s="3">
        <v>0</v>
      </c>
      <c r="AB65" s="3">
        <v>0</v>
      </c>
      <c r="AC65" s="3">
        <v>0</v>
      </c>
      <c r="AD65" s="3">
        <v>64.530555555555551</v>
      </c>
      <c r="AE65" s="3">
        <v>0</v>
      </c>
      <c r="AF65" s="3">
        <v>0</v>
      </c>
      <c r="AG65" s="3">
        <v>0</v>
      </c>
      <c r="AH65" s="1" t="s">
        <v>63</v>
      </c>
      <c r="AI65" s="17">
        <v>4</v>
      </c>
      <c r="AJ65" s="1"/>
    </row>
    <row r="66" spans="1:36" x14ac:dyDescent="0.2">
      <c r="A66" s="1" t="s">
        <v>221</v>
      </c>
      <c r="B66" s="1" t="s">
        <v>286</v>
      </c>
      <c r="C66" s="1" t="s">
        <v>468</v>
      </c>
      <c r="D66" s="1" t="s">
        <v>589</v>
      </c>
      <c r="E66" s="3">
        <v>84.111111111111114</v>
      </c>
      <c r="F66" s="3">
        <v>5.3138888888888891</v>
      </c>
      <c r="G66" s="3">
        <v>0</v>
      </c>
      <c r="H66" s="3">
        <v>0.46111111111111114</v>
      </c>
      <c r="I66" s="3">
        <v>0.96666666666666667</v>
      </c>
      <c r="J66" s="3">
        <v>0</v>
      </c>
      <c r="K66" s="3">
        <v>0</v>
      </c>
      <c r="L66" s="3">
        <v>5.4074444444444438</v>
      </c>
      <c r="M66" s="3">
        <v>0</v>
      </c>
      <c r="N66" s="3">
        <v>10.533333333333333</v>
      </c>
      <c r="O66" s="3">
        <f>SUM(Table2[[#This Row],[Qualified Social Work Staff Hours]:[Other Social Work Staff Hours]])/Table2[[#This Row],[MDS Census]]</f>
        <v>0.12523117569352707</v>
      </c>
      <c r="P66" s="3">
        <v>4.3277777777777775</v>
      </c>
      <c r="Q66" s="3">
        <v>6.0583333333333336</v>
      </c>
      <c r="R66" s="3">
        <f>SUM(Table2[[#This Row],[Qualified Activities Professional Hours]:[Other Activities Professional Hours]])/Table2[[#This Row],[MDS Census]]</f>
        <v>0.12348084544253632</v>
      </c>
      <c r="S66" s="3">
        <v>6.729222222222222</v>
      </c>
      <c r="T66" s="3">
        <v>3.977666666666666</v>
      </c>
      <c r="U66" s="3">
        <v>0</v>
      </c>
      <c r="V66" s="3">
        <f>SUM(Table2[[#This Row],[Occupational Therapist Hours]:[OT Aide Hours]])/Table2[[#This Row],[MDS Census]]</f>
        <v>0.12729458388375162</v>
      </c>
      <c r="W66" s="3">
        <v>0.87255555555555531</v>
      </c>
      <c r="X66" s="3">
        <v>5.7973333333333334</v>
      </c>
      <c r="Y66" s="3">
        <v>0</v>
      </c>
      <c r="Z66" s="3">
        <f>SUM(Table2[[#This Row],[Physical Therapist (PT) Hours]:[PT Aide Hours]])/Table2[[#This Row],[MDS Census]]</f>
        <v>7.9298546895640684E-2</v>
      </c>
      <c r="AA66" s="3">
        <v>0</v>
      </c>
      <c r="AB66" s="3">
        <v>0</v>
      </c>
      <c r="AC66" s="3">
        <v>0</v>
      </c>
      <c r="AD66" s="3">
        <v>0</v>
      </c>
      <c r="AE66" s="3">
        <v>0</v>
      </c>
      <c r="AF66" s="3">
        <v>0</v>
      </c>
      <c r="AG66" s="3">
        <v>0</v>
      </c>
      <c r="AH66" s="1" t="s">
        <v>64</v>
      </c>
      <c r="AI66" s="17">
        <v>4</v>
      </c>
      <c r="AJ66" s="1"/>
    </row>
    <row r="67" spans="1:36" x14ac:dyDescent="0.2">
      <c r="A67" s="1" t="s">
        <v>221</v>
      </c>
      <c r="B67" s="1" t="s">
        <v>287</v>
      </c>
      <c r="C67" s="1" t="s">
        <v>489</v>
      </c>
      <c r="D67" s="1" t="s">
        <v>604</v>
      </c>
      <c r="E67" s="3">
        <v>76.977777777777774</v>
      </c>
      <c r="F67" s="3">
        <v>5.7111111111111112</v>
      </c>
      <c r="G67" s="3">
        <v>0.41111111111111109</v>
      </c>
      <c r="H67" s="3">
        <v>0.15555555555555556</v>
      </c>
      <c r="I67" s="3">
        <v>0.73333333333333328</v>
      </c>
      <c r="J67" s="3">
        <v>0</v>
      </c>
      <c r="K67" s="3">
        <v>0</v>
      </c>
      <c r="L67" s="3">
        <v>1.6788888888888891</v>
      </c>
      <c r="M67" s="3">
        <v>3.0555555555555555E-2</v>
      </c>
      <c r="N67" s="3">
        <v>13.277777777777779</v>
      </c>
      <c r="O67" s="3">
        <f>SUM(Table2[[#This Row],[Qualified Social Work Staff Hours]:[Other Social Work Staff Hours]])/Table2[[#This Row],[MDS Census]]</f>
        <v>0.17288539260969979</v>
      </c>
      <c r="P67" s="3">
        <v>0</v>
      </c>
      <c r="Q67" s="3">
        <v>27.255555555555556</v>
      </c>
      <c r="R67" s="3">
        <f>SUM(Table2[[#This Row],[Qualified Activities Professional Hours]:[Other Activities Professional Hours]])/Table2[[#This Row],[MDS Census]]</f>
        <v>0.35407043879907624</v>
      </c>
      <c r="S67" s="3">
        <v>0.68099999999999994</v>
      </c>
      <c r="T67" s="3">
        <v>2.7287777777777773</v>
      </c>
      <c r="U67" s="3">
        <v>0</v>
      </c>
      <c r="V67" s="3">
        <f>SUM(Table2[[#This Row],[Occupational Therapist Hours]:[OT Aide Hours]])/Table2[[#This Row],[MDS Census]]</f>
        <v>4.4295612009237872E-2</v>
      </c>
      <c r="W67" s="3">
        <v>1.3187777777777778</v>
      </c>
      <c r="X67" s="3">
        <v>5.8997777777777776</v>
      </c>
      <c r="Y67" s="3">
        <v>0</v>
      </c>
      <c r="Z67" s="3">
        <f>SUM(Table2[[#This Row],[Physical Therapist (PT) Hours]:[PT Aide Hours]])/Table2[[#This Row],[MDS Census]]</f>
        <v>9.3774538106235567E-2</v>
      </c>
      <c r="AA67" s="3">
        <v>0</v>
      </c>
      <c r="AB67" s="3">
        <v>0</v>
      </c>
      <c r="AC67" s="3">
        <v>0</v>
      </c>
      <c r="AD67" s="3">
        <v>0</v>
      </c>
      <c r="AE67" s="3">
        <v>0</v>
      </c>
      <c r="AF67" s="3">
        <v>0</v>
      </c>
      <c r="AG67" s="3">
        <v>0</v>
      </c>
      <c r="AH67" s="1" t="s">
        <v>65</v>
      </c>
      <c r="AI67" s="17">
        <v>4</v>
      </c>
      <c r="AJ67" s="1"/>
    </row>
    <row r="68" spans="1:36" x14ac:dyDescent="0.2">
      <c r="A68" s="1" t="s">
        <v>221</v>
      </c>
      <c r="B68" s="1" t="s">
        <v>288</v>
      </c>
      <c r="C68" s="1" t="s">
        <v>490</v>
      </c>
      <c r="D68" s="1" t="s">
        <v>605</v>
      </c>
      <c r="E68" s="3">
        <v>94.5</v>
      </c>
      <c r="F68" s="3">
        <v>15.548666666666668</v>
      </c>
      <c r="G68" s="3">
        <v>0</v>
      </c>
      <c r="H68" s="3">
        <v>0.78888888888888886</v>
      </c>
      <c r="I68" s="3">
        <v>0.6</v>
      </c>
      <c r="J68" s="3">
        <v>0</v>
      </c>
      <c r="K68" s="3">
        <v>0.33333333333333331</v>
      </c>
      <c r="L68" s="3">
        <v>5.2473333333333336</v>
      </c>
      <c r="M68" s="3">
        <v>0</v>
      </c>
      <c r="N68" s="3">
        <v>10.524888888888892</v>
      </c>
      <c r="O68" s="3">
        <f>SUM(Table2[[#This Row],[Qualified Social Work Staff Hours]:[Other Social Work Staff Hours]])/Table2[[#This Row],[MDS Census]]</f>
        <v>0.11137448559670786</v>
      </c>
      <c r="P68" s="3">
        <v>6.5044444444444443</v>
      </c>
      <c r="Q68" s="3">
        <v>0</v>
      </c>
      <c r="R68" s="3">
        <f>SUM(Table2[[#This Row],[Qualified Activities Professional Hours]:[Other Activities Professional Hours]])/Table2[[#This Row],[MDS Census]]</f>
        <v>6.8830099941211045E-2</v>
      </c>
      <c r="S68" s="3">
        <v>3.8962222222222214</v>
      </c>
      <c r="T68" s="3">
        <v>9.2067777777777771</v>
      </c>
      <c r="U68" s="3">
        <v>0</v>
      </c>
      <c r="V68" s="3">
        <f>SUM(Table2[[#This Row],[Occupational Therapist Hours]:[OT Aide Hours]])/Table2[[#This Row],[MDS Census]]</f>
        <v>0.13865608465608464</v>
      </c>
      <c r="W68" s="3">
        <v>3.2063333333333328</v>
      </c>
      <c r="X68" s="3">
        <v>10.430555555555554</v>
      </c>
      <c r="Y68" s="3">
        <v>0</v>
      </c>
      <c r="Z68" s="3">
        <f>SUM(Table2[[#This Row],[Physical Therapist (PT) Hours]:[PT Aide Hours]])/Table2[[#This Row],[MDS Census]]</f>
        <v>0.14430570252792474</v>
      </c>
      <c r="AA68" s="3">
        <v>0</v>
      </c>
      <c r="AB68" s="3">
        <v>0</v>
      </c>
      <c r="AC68" s="3">
        <v>0</v>
      </c>
      <c r="AD68" s="3">
        <v>0</v>
      </c>
      <c r="AE68" s="3">
        <v>0</v>
      </c>
      <c r="AF68" s="3">
        <v>0</v>
      </c>
      <c r="AG68" s="3">
        <v>0</v>
      </c>
      <c r="AH68" s="1" t="s">
        <v>66</v>
      </c>
      <c r="AI68" s="17">
        <v>4</v>
      </c>
      <c r="AJ68" s="1"/>
    </row>
    <row r="69" spans="1:36" x14ac:dyDescent="0.2">
      <c r="A69" s="1" t="s">
        <v>221</v>
      </c>
      <c r="B69" s="1" t="s">
        <v>289</v>
      </c>
      <c r="C69" s="1" t="s">
        <v>491</v>
      </c>
      <c r="D69" s="1" t="s">
        <v>574</v>
      </c>
      <c r="E69" s="3">
        <v>73.344444444444449</v>
      </c>
      <c r="F69" s="3">
        <v>32.8218888888889</v>
      </c>
      <c r="G69" s="3">
        <v>0</v>
      </c>
      <c r="H69" s="3">
        <v>0.3888888888888889</v>
      </c>
      <c r="I69" s="3">
        <v>1.1555555555555554</v>
      </c>
      <c r="J69" s="3">
        <v>0</v>
      </c>
      <c r="K69" s="3">
        <v>0</v>
      </c>
      <c r="L69" s="3">
        <v>3.897333333333334</v>
      </c>
      <c r="M69" s="3">
        <v>2.8757777777777775</v>
      </c>
      <c r="N69" s="3">
        <v>0</v>
      </c>
      <c r="O69" s="3">
        <f>SUM(Table2[[#This Row],[Qualified Social Work Staff Hours]:[Other Social Work Staff Hours]])/Table2[[#This Row],[MDS Census]]</f>
        <v>3.9209210725647627E-2</v>
      </c>
      <c r="P69" s="3">
        <v>3.3390000000000004</v>
      </c>
      <c r="Q69" s="3">
        <v>0.25633333333333336</v>
      </c>
      <c r="R69" s="3">
        <f>SUM(Table2[[#This Row],[Qualified Activities Professional Hours]:[Other Activities Professional Hours]])/Table2[[#This Row],[MDS Census]]</f>
        <v>4.9019845477957888E-2</v>
      </c>
      <c r="S69" s="3">
        <v>3.5230000000000001</v>
      </c>
      <c r="T69" s="3">
        <v>0.13700000000000001</v>
      </c>
      <c r="U69" s="3">
        <v>0</v>
      </c>
      <c r="V69" s="3">
        <f>SUM(Table2[[#This Row],[Occupational Therapist Hours]:[OT Aide Hours]])/Table2[[#This Row],[MDS Census]]</f>
        <v>4.9901530071201329E-2</v>
      </c>
      <c r="W69" s="3">
        <v>0.73799999999999988</v>
      </c>
      <c r="X69" s="3">
        <v>5.1782222222222227</v>
      </c>
      <c r="Y69" s="3">
        <v>0</v>
      </c>
      <c r="Z69" s="3">
        <f>SUM(Table2[[#This Row],[Physical Therapist (PT) Hours]:[PT Aide Hours]])/Table2[[#This Row],[MDS Census]]</f>
        <v>8.0663535827904864E-2</v>
      </c>
      <c r="AA69" s="3">
        <v>0</v>
      </c>
      <c r="AB69" s="3">
        <v>0</v>
      </c>
      <c r="AC69" s="3">
        <v>0</v>
      </c>
      <c r="AD69" s="3">
        <v>0</v>
      </c>
      <c r="AE69" s="3">
        <v>0</v>
      </c>
      <c r="AF69" s="3">
        <v>0</v>
      </c>
      <c r="AG69" s="3">
        <v>0</v>
      </c>
      <c r="AH69" s="1" t="s">
        <v>67</v>
      </c>
      <c r="AI69" s="17">
        <v>4</v>
      </c>
      <c r="AJ69" s="1"/>
    </row>
    <row r="70" spans="1:36" x14ac:dyDescent="0.2">
      <c r="A70" s="1" t="s">
        <v>221</v>
      </c>
      <c r="B70" s="1" t="s">
        <v>290</v>
      </c>
      <c r="C70" s="1" t="s">
        <v>492</v>
      </c>
      <c r="D70" s="1" t="s">
        <v>604</v>
      </c>
      <c r="E70" s="3">
        <v>47.322222222222223</v>
      </c>
      <c r="F70" s="3">
        <v>5.1555555555555559</v>
      </c>
      <c r="G70" s="3">
        <v>0.4</v>
      </c>
      <c r="H70" s="3">
        <v>0.19722222222222222</v>
      </c>
      <c r="I70" s="3">
        <v>0.35555555555555557</v>
      </c>
      <c r="J70" s="3">
        <v>0</v>
      </c>
      <c r="K70" s="3">
        <v>0</v>
      </c>
      <c r="L70" s="3">
        <v>1.54</v>
      </c>
      <c r="M70" s="3">
        <v>5.0333333333333332</v>
      </c>
      <c r="N70" s="3">
        <v>0</v>
      </c>
      <c r="O70" s="3">
        <f>SUM(Table2[[#This Row],[Qualified Social Work Staff Hours]:[Other Social Work Staff Hours]])/Table2[[#This Row],[MDS Census]]</f>
        <v>0.10636299600845268</v>
      </c>
      <c r="P70" s="3">
        <v>5.0805555555555566</v>
      </c>
      <c r="Q70" s="3">
        <v>8.8339999999999996</v>
      </c>
      <c r="R70" s="3">
        <f>SUM(Table2[[#This Row],[Qualified Activities Professional Hours]:[Other Activities Professional Hours]])/Table2[[#This Row],[MDS Census]]</f>
        <v>0.29403850669171167</v>
      </c>
      <c r="S70" s="3">
        <v>0.58333333333333337</v>
      </c>
      <c r="T70" s="3">
        <v>4.2638888888888893</v>
      </c>
      <c r="U70" s="3">
        <v>0</v>
      </c>
      <c r="V70" s="3">
        <f>SUM(Table2[[#This Row],[Occupational Therapist Hours]:[OT Aide Hours]])/Table2[[#This Row],[MDS Census]]</f>
        <v>0.10243014792204742</v>
      </c>
      <c r="W70" s="3">
        <v>0.36666666666666664</v>
      </c>
      <c r="X70" s="3">
        <v>2.713888888888889</v>
      </c>
      <c r="Y70" s="3">
        <v>0</v>
      </c>
      <c r="Z70" s="3">
        <f>SUM(Table2[[#This Row],[Physical Therapist (PT) Hours]:[PT Aide Hours]])/Table2[[#This Row],[MDS Census]]</f>
        <v>6.5097440713782581E-2</v>
      </c>
      <c r="AA70" s="3">
        <v>0</v>
      </c>
      <c r="AB70" s="3">
        <v>0</v>
      </c>
      <c r="AC70" s="3">
        <v>0</v>
      </c>
      <c r="AD70" s="3">
        <v>0</v>
      </c>
      <c r="AE70" s="3">
        <v>0</v>
      </c>
      <c r="AF70" s="3">
        <v>0</v>
      </c>
      <c r="AG70" s="3">
        <v>0</v>
      </c>
      <c r="AH70" s="1" t="s">
        <v>68</v>
      </c>
      <c r="AI70" s="17">
        <v>4</v>
      </c>
      <c r="AJ70" s="1"/>
    </row>
    <row r="71" spans="1:36" x14ac:dyDescent="0.2">
      <c r="A71" s="1" t="s">
        <v>221</v>
      </c>
      <c r="B71" s="1" t="s">
        <v>291</v>
      </c>
      <c r="C71" s="1" t="s">
        <v>493</v>
      </c>
      <c r="D71" s="1" t="s">
        <v>601</v>
      </c>
      <c r="E71" s="3">
        <v>80.86666666666666</v>
      </c>
      <c r="F71" s="3">
        <v>41.507222222222211</v>
      </c>
      <c r="G71" s="3">
        <v>0.1111111111111111</v>
      </c>
      <c r="H71" s="3">
        <v>0.57499999999999996</v>
      </c>
      <c r="I71" s="3">
        <v>0.32222222222222224</v>
      </c>
      <c r="J71" s="3">
        <v>0</v>
      </c>
      <c r="K71" s="3">
        <v>0</v>
      </c>
      <c r="L71" s="3">
        <v>10.973333333333336</v>
      </c>
      <c r="M71" s="3">
        <v>0</v>
      </c>
      <c r="N71" s="3">
        <v>5.6</v>
      </c>
      <c r="O71" s="3">
        <f>SUM(Table2[[#This Row],[Qualified Social Work Staff Hours]:[Other Social Work Staff Hours]])/Table2[[#This Row],[MDS Census]]</f>
        <v>6.9249793899422915E-2</v>
      </c>
      <c r="P71" s="3">
        <v>4.743555555555556</v>
      </c>
      <c r="Q71" s="3">
        <v>4.7283333333333344</v>
      </c>
      <c r="R71" s="3">
        <f>SUM(Table2[[#This Row],[Qualified Activities Professional Hours]:[Other Activities Professional Hours]])/Table2[[#This Row],[MDS Census]]</f>
        <v>0.11712970596317673</v>
      </c>
      <c r="S71" s="3">
        <v>5.0023333333333335</v>
      </c>
      <c r="T71" s="3">
        <v>5.1839999999999993</v>
      </c>
      <c r="U71" s="3">
        <v>0</v>
      </c>
      <c r="V71" s="3">
        <f>SUM(Table2[[#This Row],[Occupational Therapist Hours]:[OT Aide Hours]])/Table2[[#This Row],[MDS Census]]</f>
        <v>0.12596455070074197</v>
      </c>
      <c r="W71" s="3">
        <v>0.82166666666666655</v>
      </c>
      <c r="X71" s="3">
        <v>6.8210000000000015</v>
      </c>
      <c r="Y71" s="3">
        <v>0</v>
      </c>
      <c r="Z71" s="3">
        <f>SUM(Table2[[#This Row],[Physical Therapist (PT) Hours]:[PT Aide Hours]])/Table2[[#This Row],[MDS Census]]</f>
        <v>9.450948062654578E-2</v>
      </c>
      <c r="AA71" s="3">
        <v>0</v>
      </c>
      <c r="AB71" s="3">
        <v>0</v>
      </c>
      <c r="AC71" s="3">
        <v>0</v>
      </c>
      <c r="AD71" s="3">
        <v>0</v>
      </c>
      <c r="AE71" s="3">
        <v>0</v>
      </c>
      <c r="AF71" s="3">
        <v>0</v>
      </c>
      <c r="AG71" s="3">
        <v>0</v>
      </c>
      <c r="AH71" s="1" t="s">
        <v>69</v>
      </c>
      <c r="AI71" s="17">
        <v>4</v>
      </c>
      <c r="AJ71" s="1"/>
    </row>
    <row r="72" spans="1:36" x14ac:dyDescent="0.2">
      <c r="A72" s="1" t="s">
        <v>221</v>
      </c>
      <c r="B72" s="1" t="s">
        <v>292</v>
      </c>
      <c r="C72" s="1" t="s">
        <v>454</v>
      </c>
      <c r="D72" s="1" t="s">
        <v>579</v>
      </c>
      <c r="E72" s="3">
        <v>132.67777777777778</v>
      </c>
      <c r="F72" s="3">
        <v>8.5333333333333332</v>
      </c>
      <c r="G72" s="3">
        <v>0</v>
      </c>
      <c r="H72" s="3">
        <v>0</v>
      </c>
      <c r="I72" s="3">
        <v>3.0388888888888888</v>
      </c>
      <c r="J72" s="3">
        <v>0</v>
      </c>
      <c r="K72" s="3">
        <v>0</v>
      </c>
      <c r="L72" s="3">
        <v>0</v>
      </c>
      <c r="M72" s="3">
        <v>0</v>
      </c>
      <c r="N72" s="3">
        <v>14.855555555555556</v>
      </c>
      <c r="O72" s="3">
        <f>SUM(Table2[[#This Row],[Qualified Social Work Staff Hours]:[Other Social Work Staff Hours]])/Table2[[#This Row],[MDS Census]]</f>
        <v>0.11196717192864919</v>
      </c>
      <c r="P72" s="3">
        <v>0</v>
      </c>
      <c r="Q72" s="3">
        <v>10.261111111111111</v>
      </c>
      <c r="R72" s="3">
        <f>SUM(Table2[[#This Row],[Qualified Activities Professional Hours]:[Other Activities Professional Hours]])/Table2[[#This Row],[MDS Census]]</f>
        <v>7.7338581358345204E-2</v>
      </c>
      <c r="S72" s="3">
        <v>0</v>
      </c>
      <c r="T72" s="3">
        <v>0</v>
      </c>
      <c r="U72" s="3">
        <v>0</v>
      </c>
      <c r="V72" s="3">
        <f>SUM(Table2[[#This Row],[Occupational Therapist Hours]:[OT Aide Hours]])/Table2[[#This Row],[MDS Census]]</f>
        <v>0</v>
      </c>
      <c r="W72" s="3">
        <v>0</v>
      </c>
      <c r="X72" s="3">
        <v>0</v>
      </c>
      <c r="Y72" s="3">
        <v>0</v>
      </c>
      <c r="Z72" s="3">
        <f>SUM(Table2[[#This Row],[Physical Therapist (PT) Hours]:[PT Aide Hours]])/Table2[[#This Row],[MDS Census]]</f>
        <v>0</v>
      </c>
      <c r="AA72" s="3">
        <v>0</v>
      </c>
      <c r="AB72" s="3">
        <v>4.947222222222222</v>
      </c>
      <c r="AC72" s="3">
        <v>0</v>
      </c>
      <c r="AD72" s="3">
        <v>0</v>
      </c>
      <c r="AE72" s="3">
        <v>0</v>
      </c>
      <c r="AF72" s="3">
        <v>0</v>
      </c>
      <c r="AG72" s="3">
        <v>0</v>
      </c>
      <c r="AH72" s="1" t="s">
        <v>70</v>
      </c>
      <c r="AI72" s="17">
        <v>4</v>
      </c>
      <c r="AJ72" s="1"/>
    </row>
    <row r="73" spans="1:36" x14ac:dyDescent="0.2">
      <c r="A73" s="1" t="s">
        <v>221</v>
      </c>
      <c r="B73" s="1" t="s">
        <v>293</v>
      </c>
      <c r="C73" s="1" t="s">
        <v>494</v>
      </c>
      <c r="D73" s="1" t="s">
        <v>606</v>
      </c>
      <c r="E73" s="3">
        <v>130.06666666666666</v>
      </c>
      <c r="F73" s="3">
        <v>5.333333333333333</v>
      </c>
      <c r="G73" s="3">
        <v>0</v>
      </c>
      <c r="H73" s="3">
        <v>0</v>
      </c>
      <c r="I73" s="3">
        <v>6.9494444444444445</v>
      </c>
      <c r="J73" s="3">
        <v>0</v>
      </c>
      <c r="K73" s="3">
        <v>0</v>
      </c>
      <c r="L73" s="3">
        <v>7.7786666666666671</v>
      </c>
      <c r="M73" s="3">
        <v>10.887333333333334</v>
      </c>
      <c r="N73" s="3">
        <v>0</v>
      </c>
      <c r="O73" s="3">
        <f>SUM(Table2[[#This Row],[Qualified Social Work Staff Hours]:[Other Social Work Staff Hours]])/Table2[[#This Row],[MDS Census]]</f>
        <v>8.3705791901588944E-2</v>
      </c>
      <c r="P73" s="3">
        <v>5.6888888888888891</v>
      </c>
      <c r="Q73" s="3">
        <v>4.0632222222222207</v>
      </c>
      <c r="R73" s="3">
        <f>SUM(Table2[[#This Row],[Qualified Activities Professional Hours]:[Other Activities Professional Hours]])/Table2[[#This Row],[MDS Census]]</f>
        <v>7.4977789167948047E-2</v>
      </c>
      <c r="S73" s="3">
        <v>9.86</v>
      </c>
      <c r="T73" s="3">
        <v>9.9124444444444393</v>
      </c>
      <c r="U73" s="3">
        <v>0</v>
      </c>
      <c r="V73" s="3">
        <f>SUM(Table2[[#This Row],[Occupational Therapist Hours]:[OT Aide Hours]])/Table2[[#This Row],[MDS Census]]</f>
        <v>0.15201776866564151</v>
      </c>
      <c r="W73" s="3">
        <v>5.3164444444444436</v>
      </c>
      <c r="X73" s="3">
        <v>8.9237777777777758</v>
      </c>
      <c r="Y73" s="3">
        <v>0</v>
      </c>
      <c r="Z73" s="3">
        <f>SUM(Table2[[#This Row],[Physical Therapist (PT) Hours]:[PT Aide Hours]])/Table2[[#This Row],[MDS Census]]</f>
        <v>0.109484025286178</v>
      </c>
      <c r="AA73" s="3">
        <v>0</v>
      </c>
      <c r="AB73" s="3">
        <v>0</v>
      </c>
      <c r="AC73" s="3">
        <v>0</v>
      </c>
      <c r="AD73" s="3">
        <v>0</v>
      </c>
      <c r="AE73" s="3">
        <v>0</v>
      </c>
      <c r="AF73" s="3">
        <v>0</v>
      </c>
      <c r="AG73" s="3">
        <v>0</v>
      </c>
      <c r="AH73" s="1" t="s">
        <v>71</v>
      </c>
      <c r="AI73" s="17">
        <v>4</v>
      </c>
      <c r="AJ73" s="1"/>
    </row>
    <row r="74" spans="1:36" x14ac:dyDescent="0.2">
      <c r="A74" s="1" t="s">
        <v>221</v>
      </c>
      <c r="B74" s="1" t="s">
        <v>294</v>
      </c>
      <c r="C74" s="1" t="s">
        <v>445</v>
      </c>
      <c r="D74" s="1" t="s">
        <v>572</v>
      </c>
      <c r="E74" s="3">
        <v>109.98888888888889</v>
      </c>
      <c r="F74" s="3">
        <v>5.333333333333333</v>
      </c>
      <c r="G74" s="3">
        <v>0.4</v>
      </c>
      <c r="H74" s="3">
        <v>0.53333333333333333</v>
      </c>
      <c r="I74" s="3">
        <v>3.2</v>
      </c>
      <c r="J74" s="3">
        <v>0</v>
      </c>
      <c r="K74" s="3">
        <v>0</v>
      </c>
      <c r="L74" s="3">
        <v>9.0883333333333383</v>
      </c>
      <c r="M74" s="3">
        <v>5.333333333333333</v>
      </c>
      <c r="N74" s="3">
        <v>4.50511111111111</v>
      </c>
      <c r="O74" s="3">
        <f>SUM(Table2[[#This Row],[Qualified Social Work Staff Hours]:[Other Social Work Staff Hours]])/Table2[[#This Row],[MDS Census]]</f>
        <v>8.9449439337306785E-2</v>
      </c>
      <c r="P74" s="3">
        <v>4.3164444444444445</v>
      </c>
      <c r="Q74" s="3">
        <v>0.30555555555555558</v>
      </c>
      <c r="R74" s="3">
        <f>SUM(Table2[[#This Row],[Qualified Activities Professional Hours]:[Other Activities Professional Hours]])/Table2[[#This Row],[MDS Census]]</f>
        <v>4.2022426507728049E-2</v>
      </c>
      <c r="S74" s="3">
        <v>5.1830000000000007</v>
      </c>
      <c r="T74" s="3">
        <v>8.7572222222222216</v>
      </c>
      <c r="U74" s="3">
        <v>0</v>
      </c>
      <c r="V74" s="3">
        <f>SUM(Table2[[#This Row],[Occupational Therapist Hours]:[OT Aide Hours]])/Table2[[#This Row],[MDS Census]]</f>
        <v>0.12674209516112736</v>
      </c>
      <c r="W74" s="3">
        <v>7.1683333333333357</v>
      </c>
      <c r="X74" s="3">
        <v>9.5262222222222253</v>
      </c>
      <c r="Y74" s="3">
        <v>0</v>
      </c>
      <c r="Z74" s="3">
        <f>SUM(Table2[[#This Row],[Physical Therapist (PT) Hours]:[PT Aide Hours]])/Table2[[#This Row],[MDS Census]]</f>
        <v>0.15178401858773616</v>
      </c>
      <c r="AA74" s="3">
        <v>0</v>
      </c>
      <c r="AB74" s="3">
        <v>0</v>
      </c>
      <c r="AC74" s="3">
        <v>0</v>
      </c>
      <c r="AD74" s="3">
        <v>0</v>
      </c>
      <c r="AE74" s="3">
        <v>0</v>
      </c>
      <c r="AF74" s="3">
        <v>0</v>
      </c>
      <c r="AG74" s="3">
        <v>0</v>
      </c>
      <c r="AH74" s="1" t="s">
        <v>72</v>
      </c>
      <c r="AI74" s="17">
        <v>4</v>
      </c>
      <c r="AJ74" s="1"/>
    </row>
    <row r="75" spans="1:36" x14ac:dyDescent="0.2">
      <c r="A75" s="1" t="s">
        <v>221</v>
      </c>
      <c r="B75" s="1" t="s">
        <v>295</v>
      </c>
      <c r="C75" s="1" t="s">
        <v>452</v>
      </c>
      <c r="D75" s="1" t="s">
        <v>577</v>
      </c>
      <c r="E75" s="3">
        <v>90.988888888888894</v>
      </c>
      <c r="F75" s="3">
        <v>5.2444444444444445</v>
      </c>
      <c r="G75" s="3">
        <v>0.38333333333333319</v>
      </c>
      <c r="H75" s="3">
        <v>0.55211111111111144</v>
      </c>
      <c r="I75" s="3">
        <v>2.3138888888888891</v>
      </c>
      <c r="J75" s="3">
        <v>0</v>
      </c>
      <c r="K75" s="3">
        <v>4.8</v>
      </c>
      <c r="L75" s="3">
        <v>5.2046666666666672</v>
      </c>
      <c r="M75" s="3">
        <v>9.8578888888888869</v>
      </c>
      <c r="N75" s="3">
        <v>0</v>
      </c>
      <c r="O75" s="3">
        <f>SUM(Table2[[#This Row],[Qualified Social Work Staff Hours]:[Other Social Work Staff Hours]])/Table2[[#This Row],[MDS Census]]</f>
        <v>0.10834167786054461</v>
      </c>
      <c r="P75" s="3">
        <v>0</v>
      </c>
      <c r="Q75" s="3">
        <v>12.46177777777778</v>
      </c>
      <c r="R75" s="3">
        <f>SUM(Table2[[#This Row],[Qualified Activities Professional Hours]:[Other Activities Professional Hours]])/Table2[[#This Row],[MDS Census]]</f>
        <v>0.13695933569422397</v>
      </c>
      <c r="S75" s="3">
        <v>4.4097777777777774</v>
      </c>
      <c r="T75" s="3">
        <v>16.222777777777775</v>
      </c>
      <c r="U75" s="3">
        <v>0</v>
      </c>
      <c r="V75" s="3">
        <f>SUM(Table2[[#This Row],[Occupational Therapist Hours]:[OT Aide Hours]])/Table2[[#This Row],[MDS Census]]</f>
        <v>0.2267590670411527</v>
      </c>
      <c r="W75" s="3">
        <v>3.2621111111111114</v>
      </c>
      <c r="X75" s="3">
        <v>10.741555555555557</v>
      </c>
      <c r="Y75" s="3">
        <v>0</v>
      </c>
      <c r="Z75" s="3">
        <f>SUM(Table2[[#This Row],[Physical Therapist (PT) Hours]:[PT Aide Hours]])/Table2[[#This Row],[MDS Census]]</f>
        <v>0.15390523873488826</v>
      </c>
      <c r="AA75" s="3">
        <v>0</v>
      </c>
      <c r="AB75" s="3">
        <v>0</v>
      </c>
      <c r="AC75" s="3">
        <v>0</v>
      </c>
      <c r="AD75" s="3">
        <v>0</v>
      </c>
      <c r="AE75" s="3">
        <v>0</v>
      </c>
      <c r="AF75" s="3">
        <v>0.46477777777777785</v>
      </c>
      <c r="AG75" s="3">
        <v>0</v>
      </c>
      <c r="AH75" s="1" t="s">
        <v>73</v>
      </c>
      <c r="AI75" s="17">
        <v>4</v>
      </c>
      <c r="AJ75" s="1"/>
    </row>
    <row r="76" spans="1:36" x14ac:dyDescent="0.2">
      <c r="A76" s="1" t="s">
        <v>221</v>
      </c>
      <c r="B76" s="1" t="s">
        <v>296</v>
      </c>
      <c r="C76" s="1" t="s">
        <v>495</v>
      </c>
      <c r="D76" s="1" t="s">
        <v>586</v>
      </c>
      <c r="E76" s="3">
        <v>80.077777777777783</v>
      </c>
      <c r="F76" s="3">
        <v>5.7777777777777777</v>
      </c>
      <c r="G76" s="3">
        <v>0.53333333333333333</v>
      </c>
      <c r="H76" s="3">
        <v>0.69444444444444442</v>
      </c>
      <c r="I76" s="3">
        <v>0.84444444444444444</v>
      </c>
      <c r="J76" s="3">
        <v>0</v>
      </c>
      <c r="K76" s="3">
        <v>0</v>
      </c>
      <c r="L76" s="3">
        <v>3.1221111111111104</v>
      </c>
      <c r="M76" s="3">
        <v>4.2872222222222236</v>
      </c>
      <c r="N76" s="3">
        <v>0</v>
      </c>
      <c r="O76" s="3">
        <f>SUM(Table2[[#This Row],[Qualified Social Work Staff Hours]:[Other Social Work Staff Hours]])/Table2[[#This Row],[MDS Census]]</f>
        <v>5.3538226724018333E-2</v>
      </c>
      <c r="P76" s="3">
        <v>4.8890000000000002</v>
      </c>
      <c r="Q76" s="3">
        <v>1.2408888888888889</v>
      </c>
      <c r="R76" s="3">
        <f>SUM(Table2[[#This Row],[Qualified Activities Professional Hours]:[Other Activities Professional Hours]])/Table2[[#This Row],[MDS Census]]</f>
        <v>7.6549188289163309E-2</v>
      </c>
      <c r="S76" s="3">
        <v>4.5277777777777777</v>
      </c>
      <c r="T76" s="3">
        <v>0</v>
      </c>
      <c r="U76" s="3">
        <v>0</v>
      </c>
      <c r="V76" s="3">
        <f>SUM(Table2[[#This Row],[Occupational Therapist Hours]:[OT Aide Hours]])/Table2[[#This Row],[MDS Census]]</f>
        <v>5.6542250589704447E-2</v>
      </c>
      <c r="W76" s="3">
        <v>4.7755555555555542</v>
      </c>
      <c r="X76" s="3">
        <v>5.4993333333333334</v>
      </c>
      <c r="Y76" s="3">
        <v>0</v>
      </c>
      <c r="Z76" s="3">
        <f>SUM(Table2[[#This Row],[Physical Therapist (PT) Hours]:[PT Aide Hours]])/Table2[[#This Row],[MDS Census]]</f>
        <v>0.12831136395171361</v>
      </c>
      <c r="AA76" s="3">
        <v>0</v>
      </c>
      <c r="AB76" s="3">
        <v>0</v>
      </c>
      <c r="AC76" s="3">
        <v>0</v>
      </c>
      <c r="AD76" s="3">
        <v>0</v>
      </c>
      <c r="AE76" s="3">
        <v>0</v>
      </c>
      <c r="AF76" s="3">
        <v>0</v>
      </c>
      <c r="AG76" s="3">
        <v>0</v>
      </c>
      <c r="AH76" s="1" t="s">
        <v>74</v>
      </c>
      <c r="AI76" s="17">
        <v>4</v>
      </c>
      <c r="AJ76" s="1"/>
    </row>
    <row r="77" spans="1:36" x14ac:dyDescent="0.2">
      <c r="A77" s="1" t="s">
        <v>221</v>
      </c>
      <c r="B77" s="1" t="s">
        <v>297</v>
      </c>
      <c r="C77" s="1" t="s">
        <v>496</v>
      </c>
      <c r="D77" s="1" t="s">
        <v>607</v>
      </c>
      <c r="E77" s="3">
        <v>52.744444444444447</v>
      </c>
      <c r="F77" s="3">
        <v>24.571666666666665</v>
      </c>
      <c r="G77" s="3">
        <v>0</v>
      </c>
      <c r="H77" s="3">
        <v>0</v>
      </c>
      <c r="I77" s="3">
        <v>0</v>
      </c>
      <c r="J77" s="3">
        <v>0</v>
      </c>
      <c r="K77" s="3">
        <v>0</v>
      </c>
      <c r="L77" s="3">
        <v>1.8583333333333334</v>
      </c>
      <c r="M77" s="3">
        <v>0</v>
      </c>
      <c r="N77" s="3">
        <v>0</v>
      </c>
      <c r="O77" s="3">
        <f>SUM(Table2[[#This Row],[Qualified Social Work Staff Hours]:[Other Social Work Staff Hours]])/Table2[[#This Row],[MDS Census]]</f>
        <v>0</v>
      </c>
      <c r="P77" s="3">
        <v>4.9527777777777775</v>
      </c>
      <c r="Q77" s="3">
        <v>0</v>
      </c>
      <c r="R77" s="3">
        <f>SUM(Table2[[#This Row],[Qualified Activities Professional Hours]:[Other Activities Professional Hours]])/Table2[[#This Row],[MDS Census]]</f>
        <v>9.3901411417737515E-2</v>
      </c>
      <c r="S77" s="3">
        <v>0.3</v>
      </c>
      <c r="T77" s="3">
        <v>4.9833333333333334</v>
      </c>
      <c r="U77" s="3">
        <v>0</v>
      </c>
      <c r="V77" s="3">
        <f>SUM(Table2[[#This Row],[Occupational Therapist Hours]:[OT Aide Hours]])/Table2[[#This Row],[MDS Census]]</f>
        <v>0.10016852749104697</v>
      </c>
      <c r="W77" s="3">
        <v>0.37222222222222223</v>
      </c>
      <c r="X77" s="3">
        <v>4.166666666666667</v>
      </c>
      <c r="Y77" s="3">
        <v>0</v>
      </c>
      <c r="Z77" s="3">
        <f>SUM(Table2[[#This Row],[Physical Therapist (PT) Hours]:[PT Aide Hours]])/Table2[[#This Row],[MDS Census]]</f>
        <v>8.6054350115862654E-2</v>
      </c>
      <c r="AA77" s="3">
        <v>0</v>
      </c>
      <c r="AB77" s="3">
        <v>0</v>
      </c>
      <c r="AC77" s="3">
        <v>0</v>
      </c>
      <c r="AD77" s="3">
        <v>0</v>
      </c>
      <c r="AE77" s="3">
        <v>0</v>
      </c>
      <c r="AF77" s="3">
        <v>0</v>
      </c>
      <c r="AG77" s="3">
        <v>0</v>
      </c>
      <c r="AH77" s="1" t="s">
        <v>75</v>
      </c>
      <c r="AI77" s="17">
        <v>4</v>
      </c>
      <c r="AJ77" s="1"/>
    </row>
    <row r="78" spans="1:36" x14ac:dyDescent="0.2">
      <c r="A78" s="1" t="s">
        <v>221</v>
      </c>
      <c r="B78" s="1" t="s">
        <v>298</v>
      </c>
      <c r="C78" s="1" t="s">
        <v>497</v>
      </c>
      <c r="D78" s="1" t="s">
        <v>608</v>
      </c>
      <c r="E78" s="3">
        <v>72.62222222222222</v>
      </c>
      <c r="F78" s="3">
        <v>7.7888888888888888</v>
      </c>
      <c r="G78" s="3">
        <v>1.288888888888889</v>
      </c>
      <c r="H78" s="3">
        <v>0.28888888888888886</v>
      </c>
      <c r="I78" s="3">
        <v>0.2072222222222222</v>
      </c>
      <c r="J78" s="3">
        <v>0</v>
      </c>
      <c r="K78" s="3">
        <v>0</v>
      </c>
      <c r="L78" s="3">
        <v>1.7</v>
      </c>
      <c r="M78" s="3">
        <v>0.48888888888888887</v>
      </c>
      <c r="N78" s="3">
        <v>8.2944444444444443</v>
      </c>
      <c r="O78" s="3">
        <f>SUM(Table2[[#This Row],[Qualified Social Work Staff Hours]:[Other Social Work Staff Hours]])/Table2[[#This Row],[MDS Census]]</f>
        <v>0.12094553243574052</v>
      </c>
      <c r="P78" s="3">
        <v>14.877777777777778</v>
      </c>
      <c r="Q78" s="3">
        <v>8.4305555555555554</v>
      </c>
      <c r="R78" s="3">
        <f>SUM(Table2[[#This Row],[Qualified Activities Professional Hours]:[Other Activities Professional Hours]])/Table2[[#This Row],[MDS Census]]</f>
        <v>0.32095318237454101</v>
      </c>
      <c r="S78" s="3">
        <v>0.48888888888888887</v>
      </c>
      <c r="T78" s="3">
        <v>2.2777777777777777</v>
      </c>
      <c r="U78" s="3">
        <v>0</v>
      </c>
      <c r="V78" s="3">
        <f>SUM(Table2[[#This Row],[Occupational Therapist Hours]:[OT Aide Hours]])/Table2[[#This Row],[MDS Census]]</f>
        <v>3.8096695226438188E-2</v>
      </c>
      <c r="W78" s="3">
        <v>1.0666666666666667</v>
      </c>
      <c r="X78" s="3">
        <v>4.3388888888888886</v>
      </c>
      <c r="Y78" s="3">
        <v>0</v>
      </c>
      <c r="Z78" s="3">
        <f>SUM(Table2[[#This Row],[Physical Therapist (PT) Hours]:[PT Aide Hours]])/Table2[[#This Row],[MDS Census]]</f>
        <v>7.4433904528763764E-2</v>
      </c>
      <c r="AA78" s="3">
        <v>0</v>
      </c>
      <c r="AB78" s="3">
        <v>0</v>
      </c>
      <c r="AC78" s="3">
        <v>0</v>
      </c>
      <c r="AD78" s="3">
        <v>0</v>
      </c>
      <c r="AE78" s="3">
        <v>0</v>
      </c>
      <c r="AF78" s="3">
        <v>0</v>
      </c>
      <c r="AG78" s="3">
        <v>0</v>
      </c>
      <c r="AH78" s="1" t="s">
        <v>76</v>
      </c>
      <c r="AI78" s="17">
        <v>4</v>
      </c>
      <c r="AJ78" s="1"/>
    </row>
    <row r="79" spans="1:36" x14ac:dyDescent="0.2">
      <c r="A79" s="1" t="s">
        <v>221</v>
      </c>
      <c r="B79" s="1" t="s">
        <v>299</v>
      </c>
      <c r="C79" s="1" t="s">
        <v>472</v>
      </c>
      <c r="D79" s="1" t="s">
        <v>593</v>
      </c>
      <c r="E79" s="3">
        <v>79.177777777777777</v>
      </c>
      <c r="F79" s="3">
        <v>4.7166666666666668</v>
      </c>
      <c r="G79" s="3">
        <v>0</v>
      </c>
      <c r="H79" s="3">
        <v>0.31111111111111112</v>
      </c>
      <c r="I79" s="3">
        <v>0</v>
      </c>
      <c r="J79" s="3">
        <v>0</v>
      </c>
      <c r="K79" s="3">
        <v>0</v>
      </c>
      <c r="L79" s="3">
        <v>6.2338888888888855</v>
      </c>
      <c r="M79" s="3">
        <v>4.9887777777777789</v>
      </c>
      <c r="N79" s="3">
        <v>0</v>
      </c>
      <c r="O79" s="3">
        <f>SUM(Table2[[#This Row],[Qualified Social Work Staff Hours]:[Other Social Work Staff Hours]])/Table2[[#This Row],[MDS Census]]</f>
        <v>6.3007297221442618E-2</v>
      </c>
      <c r="P79" s="3">
        <v>3.9584444444444444</v>
      </c>
      <c r="Q79" s="3">
        <v>4.7203333333333326</v>
      </c>
      <c r="R79" s="3">
        <f>SUM(Table2[[#This Row],[Qualified Activities Professional Hours]:[Other Activities Professional Hours]])/Table2[[#This Row],[MDS Census]]</f>
        <v>0.10961128262699971</v>
      </c>
      <c r="S79" s="3">
        <v>1.6694444444444441</v>
      </c>
      <c r="T79" s="3">
        <v>5.1913333333333345</v>
      </c>
      <c r="U79" s="3">
        <v>0</v>
      </c>
      <c r="V79" s="3">
        <f>SUM(Table2[[#This Row],[Occupational Therapist Hours]:[OT Aide Hours]])/Table2[[#This Row],[MDS Census]]</f>
        <v>8.6650294695481356E-2</v>
      </c>
      <c r="W79" s="3">
        <v>3.9712222222222224</v>
      </c>
      <c r="X79" s="3">
        <v>2.1687777777777772</v>
      </c>
      <c r="Y79" s="3">
        <v>5.2555555555555546</v>
      </c>
      <c r="Z79" s="3">
        <f>SUM(Table2[[#This Row],[Physical Therapist (PT) Hours]:[PT Aide Hours]])/Table2[[#This Row],[MDS Census]]</f>
        <v>0.14392365983721581</v>
      </c>
      <c r="AA79" s="3">
        <v>0</v>
      </c>
      <c r="AB79" s="3">
        <v>0</v>
      </c>
      <c r="AC79" s="3">
        <v>0</v>
      </c>
      <c r="AD79" s="3">
        <v>0</v>
      </c>
      <c r="AE79" s="3">
        <v>0</v>
      </c>
      <c r="AF79" s="3">
        <v>0</v>
      </c>
      <c r="AG79" s="3">
        <v>0</v>
      </c>
      <c r="AH79" s="1" t="s">
        <v>77</v>
      </c>
      <c r="AI79" s="17">
        <v>4</v>
      </c>
      <c r="AJ79" s="1"/>
    </row>
    <row r="80" spans="1:36" x14ac:dyDescent="0.2">
      <c r="A80" s="1" t="s">
        <v>221</v>
      </c>
      <c r="B80" s="1" t="s">
        <v>300</v>
      </c>
      <c r="C80" s="1" t="s">
        <v>498</v>
      </c>
      <c r="D80" s="1" t="s">
        <v>609</v>
      </c>
      <c r="E80" s="3">
        <v>125.73333333333333</v>
      </c>
      <c r="F80" s="3">
        <v>11.141666666666667</v>
      </c>
      <c r="G80" s="3">
        <v>0.69444444444444442</v>
      </c>
      <c r="H80" s="3">
        <v>0.21111111111111111</v>
      </c>
      <c r="I80" s="3">
        <v>8.6222222222222218</v>
      </c>
      <c r="J80" s="3">
        <v>0</v>
      </c>
      <c r="K80" s="3">
        <v>0</v>
      </c>
      <c r="L80" s="3">
        <v>4.9722222222222223</v>
      </c>
      <c r="M80" s="3">
        <v>5.6</v>
      </c>
      <c r="N80" s="3">
        <v>4.2722222222222221</v>
      </c>
      <c r="O80" s="3">
        <f>SUM(Table2[[#This Row],[Qualified Social Work Staff Hours]:[Other Social Work Staff Hours]])/Table2[[#This Row],[MDS Census]]</f>
        <v>7.8517143867090841E-2</v>
      </c>
      <c r="P80" s="3">
        <v>5.6888888888888891</v>
      </c>
      <c r="Q80" s="3">
        <v>22.019444444444446</v>
      </c>
      <c r="R80" s="3">
        <f>SUM(Table2[[#This Row],[Qualified Activities Professional Hours]:[Other Activities Professional Hours]])/Table2[[#This Row],[MDS Census]]</f>
        <v>0.22037380699893958</v>
      </c>
      <c r="S80" s="3">
        <v>8.7444444444444436</v>
      </c>
      <c r="T80" s="3">
        <v>9.2888888888888896</v>
      </c>
      <c r="U80" s="3">
        <v>0</v>
      </c>
      <c r="V80" s="3">
        <f>SUM(Table2[[#This Row],[Occupational Therapist Hours]:[OT Aide Hours]])/Table2[[#This Row],[MDS Census]]</f>
        <v>0.14342523860021208</v>
      </c>
      <c r="W80" s="3">
        <v>5.0277777777777777</v>
      </c>
      <c r="X80" s="3">
        <v>20.041666666666668</v>
      </c>
      <c r="Y80" s="3">
        <v>0</v>
      </c>
      <c r="Z80" s="3">
        <f>SUM(Table2[[#This Row],[Physical Therapist (PT) Hours]:[PT Aide Hours]])/Table2[[#This Row],[MDS Census]]</f>
        <v>0.19938582537999294</v>
      </c>
      <c r="AA80" s="3">
        <v>0</v>
      </c>
      <c r="AB80" s="3">
        <v>0</v>
      </c>
      <c r="AC80" s="3">
        <v>0</v>
      </c>
      <c r="AD80" s="3">
        <v>0</v>
      </c>
      <c r="AE80" s="3">
        <v>0</v>
      </c>
      <c r="AF80" s="3">
        <v>0</v>
      </c>
      <c r="AG80" s="3">
        <v>0</v>
      </c>
      <c r="AH80" s="1" t="s">
        <v>78</v>
      </c>
      <c r="AI80" s="17">
        <v>4</v>
      </c>
      <c r="AJ80" s="1"/>
    </row>
    <row r="81" spans="1:36" x14ac:dyDescent="0.2">
      <c r="A81" s="1" t="s">
        <v>221</v>
      </c>
      <c r="B81" s="1" t="s">
        <v>301</v>
      </c>
      <c r="C81" s="1" t="s">
        <v>445</v>
      </c>
      <c r="D81" s="1" t="s">
        <v>572</v>
      </c>
      <c r="E81" s="3">
        <v>98.566666666666663</v>
      </c>
      <c r="F81" s="3">
        <v>11.022222222222222</v>
      </c>
      <c r="G81" s="3">
        <v>0.75</v>
      </c>
      <c r="H81" s="3">
        <v>0.5</v>
      </c>
      <c r="I81" s="3">
        <v>1.1111111111111112</v>
      </c>
      <c r="J81" s="3">
        <v>0</v>
      </c>
      <c r="K81" s="3">
        <v>0</v>
      </c>
      <c r="L81" s="3">
        <v>14.396222222222221</v>
      </c>
      <c r="M81" s="3">
        <v>5.3194444444444446</v>
      </c>
      <c r="N81" s="3">
        <v>3.2102222222222219</v>
      </c>
      <c r="O81" s="3">
        <f>SUM(Table2[[#This Row],[Qualified Social Work Staff Hours]:[Other Social Work Staff Hours]])/Table2[[#This Row],[MDS Census]]</f>
        <v>8.653703077443356E-2</v>
      </c>
      <c r="P81" s="3">
        <v>0</v>
      </c>
      <c r="Q81" s="3">
        <v>4.6033333333333326</v>
      </c>
      <c r="R81" s="3">
        <f>SUM(Table2[[#This Row],[Qualified Activities Professional Hours]:[Other Activities Professional Hours]])/Table2[[#This Row],[MDS Census]]</f>
        <v>4.6702739262766309E-2</v>
      </c>
      <c r="S81" s="3">
        <v>8.974000000000002</v>
      </c>
      <c r="T81" s="3">
        <v>10.323666666666668</v>
      </c>
      <c r="U81" s="3">
        <v>0</v>
      </c>
      <c r="V81" s="3">
        <f>SUM(Table2[[#This Row],[Occupational Therapist Hours]:[OT Aide Hours]])/Table2[[#This Row],[MDS Census]]</f>
        <v>0.1957828880622253</v>
      </c>
      <c r="W81" s="3">
        <v>10.176555555555556</v>
      </c>
      <c r="X81" s="3">
        <v>14.833111111111114</v>
      </c>
      <c r="Y81" s="3">
        <v>4.6428888888888888</v>
      </c>
      <c r="Z81" s="3">
        <f>SUM(Table2[[#This Row],[Physical Therapist (PT) Hours]:[PT Aide Hours]])/Table2[[#This Row],[MDS Census]]</f>
        <v>0.30083756059068878</v>
      </c>
      <c r="AA81" s="3">
        <v>0.25555555555555554</v>
      </c>
      <c r="AB81" s="3">
        <v>0</v>
      </c>
      <c r="AC81" s="3">
        <v>0</v>
      </c>
      <c r="AD81" s="3">
        <v>0</v>
      </c>
      <c r="AE81" s="3">
        <v>0</v>
      </c>
      <c r="AF81" s="3">
        <v>47.898666666666649</v>
      </c>
      <c r="AG81" s="3">
        <v>0</v>
      </c>
      <c r="AH81" s="1" t="s">
        <v>79</v>
      </c>
      <c r="AI81" s="17">
        <v>4</v>
      </c>
      <c r="AJ81" s="1"/>
    </row>
    <row r="82" spans="1:36" x14ac:dyDescent="0.2">
      <c r="A82" s="1" t="s">
        <v>221</v>
      </c>
      <c r="B82" s="1" t="s">
        <v>302</v>
      </c>
      <c r="C82" s="1" t="s">
        <v>499</v>
      </c>
      <c r="D82" s="1" t="s">
        <v>610</v>
      </c>
      <c r="E82" s="3">
        <v>85.511111111111106</v>
      </c>
      <c r="F82" s="3">
        <v>5.4222222222222225</v>
      </c>
      <c r="G82" s="3">
        <v>0</v>
      </c>
      <c r="H82" s="3">
        <v>0</v>
      </c>
      <c r="I82" s="3">
        <v>2.1970000000000001</v>
      </c>
      <c r="J82" s="3">
        <v>0</v>
      </c>
      <c r="K82" s="3">
        <v>0</v>
      </c>
      <c r="L82" s="3">
        <v>0</v>
      </c>
      <c r="M82" s="3">
        <v>5.333333333333333</v>
      </c>
      <c r="N82" s="3">
        <v>0</v>
      </c>
      <c r="O82" s="3">
        <f>SUM(Table2[[#This Row],[Qualified Social Work Staff Hours]:[Other Social Work Staff Hours]])/Table2[[#This Row],[MDS Census]]</f>
        <v>6.2370062370062374E-2</v>
      </c>
      <c r="P82" s="3">
        <v>4.8680000000000003</v>
      </c>
      <c r="Q82" s="3">
        <v>4.7124444444444444</v>
      </c>
      <c r="R82" s="3">
        <f>SUM(Table2[[#This Row],[Qualified Activities Professional Hours]:[Other Activities Professional Hours]])/Table2[[#This Row],[MDS Census]]</f>
        <v>0.11203742203742206</v>
      </c>
      <c r="S82" s="3">
        <v>0</v>
      </c>
      <c r="T82" s="3">
        <v>3.0277777777777777</v>
      </c>
      <c r="U82" s="3">
        <v>0</v>
      </c>
      <c r="V82" s="3">
        <f>SUM(Table2[[#This Row],[Occupational Therapist Hours]:[OT Aide Hours]])/Table2[[#This Row],[MDS Census]]</f>
        <v>3.5408004158004158E-2</v>
      </c>
      <c r="W82" s="3">
        <v>0</v>
      </c>
      <c r="X82" s="3">
        <v>0</v>
      </c>
      <c r="Y82" s="3">
        <v>0</v>
      </c>
      <c r="Z82" s="3">
        <f>SUM(Table2[[#This Row],[Physical Therapist (PT) Hours]:[PT Aide Hours]])/Table2[[#This Row],[MDS Census]]</f>
        <v>0</v>
      </c>
      <c r="AA82" s="3">
        <v>0</v>
      </c>
      <c r="AB82" s="3">
        <v>0</v>
      </c>
      <c r="AC82" s="3">
        <v>0</v>
      </c>
      <c r="AD82" s="3">
        <v>0</v>
      </c>
      <c r="AE82" s="3">
        <v>0</v>
      </c>
      <c r="AF82" s="3">
        <v>0</v>
      </c>
      <c r="AG82" s="3">
        <v>0</v>
      </c>
      <c r="AH82" s="1" t="s">
        <v>80</v>
      </c>
      <c r="AI82" s="17">
        <v>4</v>
      </c>
      <c r="AJ82" s="1"/>
    </row>
    <row r="83" spans="1:36" x14ac:dyDescent="0.2">
      <c r="A83" s="1" t="s">
        <v>221</v>
      </c>
      <c r="B83" s="1" t="s">
        <v>303</v>
      </c>
      <c r="C83" s="1" t="s">
        <v>478</v>
      </c>
      <c r="D83" s="1" t="s">
        <v>598</v>
      </c>
      <c r="E83" s="3">
        <v>99.433333333333337</v>
      </c>
      <c r="F83" s="3">
        <v>6.3906666666666663</v>
      </c>
      <c r="G83" s="3">
        <v>0.1</v>
      </c>
      <c r="H83" s="3">
        <v>0.36666666666666664</v>
      </c>
      <c r="I83" s="3">
        <v>0.62222222222222223</v>
      </c>
      <c r="J83" s="3">
        <v>0</v>
      </c>
      <c r="K83" s="3">
        <v>1.3333333333333333</v>
      </c>
      <c r="L83" s="3">
        <v>5.4419999999999993</v>
      </c>
      <c r="M83" s="3">
        <v>5</v>
      </c>
      <c r="N83" s="3">
        <v>4.4266666666666659</v>
      </c>
      <c r="O83" s="3">
        <f>SUM(Table2[[#This Row],[Qualified Social Work Staff Hours]:[Other Social Work Staff Hours]])/Table2[[#This Row],[MDS Census]]</f>
        <v>9.4803888702648331E-2</v>
      </c>
      <c r="P83" s="3">
        <v>3.0717777777777777</v>
      </c>
      <c r="Q83" s="3">
        <v>5.7545555555555579</v>
      </c>
      <c r="R83" s="3">
        <f>SUM(Table2[[#This Row],[Qualified Activities Professional Hours]:[Other Activities Professional Hours]])/Table2[[#This Row],[MDS Census]]</f>
        <v>8.8766342608112656E-2</v>
      </c>
      <c r="S83" s="3">
        <v>3.4916666666666667</v>
      </c>
      <c r="T83" s="3">
        <v>9.5805555555555557</v>
      </c>
      <c r="U83" s="3">
        <v>0</v>
      </c>
      <c r="V83" s="3">
        <f>SUM(Table2[[#This Row],[Occupational Therapist Hours]:[OT Aide Hours]])/Table2[[#This Row],[MDS Census]]</f>
        <v>0.13146720303944576</v>
      </c>
      <c r="W83" s="3">
        <v>1.8472222222222223</v>
      </c>
      <c r="X83" s="3">
        <v>14.186999999999999</v>
      </c>
      <c r="Y83" s="3">
        <v>0</v>
      </c>
      <c r="Z83" s="3">
        <f>SUM(Table2[[#This Row],[Physical Therapist (PT) Hours]:[PT Aide Hours]])/Table2[[#This Row],[MDS Census]]</f>
        <v>0.16125600625768241</v>
      </c>
      <c r="AA83" s="3">
        <v>9.2222222222222233E-2</v>
      </c>
      <c r="AB83" s="3">
        <v>0</v>
      </c>
      <c r="AC83" s="3">
        <v>0</v>
      </c>
      <c r="AD83" s="3">
        <v>17.025555555555552</v>
      </c>
      <c r="AE83" s="3">
        <v>0</v>
      </c>
      <c r="AF83" s="3">
        <v>0</v>
      </c>
      <c r="AG83" s="3">
        <v>5.5555555555555552E-2</v>
      </c>
      <c r="AH83" s="1" t="s">
        <v>81</v>
      </c>
      <c r="AI83" s="17">
        <v>4</v>
      </c>
      <c r="AJ83" s="1"/>
    </row>
    <row r="84" spans="1:36" x14ac:dyDescent="0.2">
      <c r="A84" s="1" t="s">
        <v>221</v>
      </c>
      <c r="B84" s="1" t="s">
        <v>304</v>
      </c>
      <c r="C84" s="1" t="s">
        <v>500</v>
      </c>
      <c r="D84" s="1" t="s">
        <v>611</v>
      </c>
      <c r="E84" s="3">
        <v>84.222222222222229</v>
      </c>
      <c r="F84" s="3">
        <v>5.5111111111111111</v>
      </c>
      <c r="G84" s="3">
        <v>0.21666666666666667</v>
      </c>
      <c r="H84" s="3">
        <v>0.7</v>
      </c>
      <c r="I84" s="3">
        <v>5.8722222222222218</v>
      </c>
      <c r="J84" s="3">
        <v>0</v>
      </c>
      <c r="K84" s="3">
        <v>0</v>
      </c>
      <c r="L84" s="3">
        <v>4.8644444444444446</v>
      </c>
      <c r="M84" s="3">
        <v>5.2055555555555557</v>
      </c>
      <c r="N84" s="3">
        <v>5.8944444444444448</v>
      </c>
      <c r="O84" s="3">
        <f>SUM(Table2[[#This Row],[Qualified Social Work Staff Hours]:[Other Social Work Staff Hours]])/Table2[[#This Row],[MDS Census]]</f>
        <v>0.13179419525065963</v>
      </c>
      <c r="P84" s="3">
        <v>0</v>
      </c>
      <c r="Q84" s="3">
        <v>9.2666666666666675</v>
      </c>
      <c r="R84" s="3">
        <f>SUM(Table2[[#This Row],[Qualified Activities Professional Hours]:[Other Activities Professional Hours]])/Table2[[#This Row],[MDS Census]]</f>
        <v>0.11002638522427441</v>
      </c>
      <c r="S84" s="3">
        <v>0.82477777777777794</v>
      </c>
      <c r="T84" s="3">
        <v>9.0838888888888878</v>
      </c>
      <c r="U84" s="3">
        <v>0</v>
      </c>
      <c r="V84" s="3">
        <f>SUM(Table2[[#This Row],[Occupational Therapist Hours]:[OT Aide Hours]])/Table2[[#This Row],[MDS Census]]</f>
        <v>0.11764907651715037</v>
      </c>
      <c r="W84" s="3">
        <v>1.4446666666666665</v>
      </c>
      <c r="X84" s="3">
        <v>5.6631111111111121</v>
      </c>
      <c r="Y84" s="3">
        <v>0</v>
      </c>
      <c r="Z84" s="3">
        <f>SUM(Table2[[#This Row],[Physical Therapist (PT) Hours]:[PT Aide Hours]])/Table2[[#This Row],[MDS Census]]</f>
        <v>8.4393139841688655E-2</v>
      </c>
      <c r="AA84" s="3">
        <v>0</v>
      </c>
      <c r="AB84" s="3">
        <v>0</v>
      </c>
      <c r="AC84" s="3">
        <v>0</v>
      </c>
      <c r="AD84" s="3">
        <v>0</v>
      </c>
      <c r="AE84" s="3">
        <v>0</v>
      </c>
      <c r="AF84" s="3">
        <v>0</v>
      </c>
      <c r="AG84" s="3">
        <v>0</v>
      </c>
      <c r="AH84" s="1" t="s">
        <v>82</v>
      </c>
      <c r="AI84" s="17">
        <v>4</v>
      </c>
      <c r="AJ84" s="1"/>
    </row>
    <row r="85" spans="1:36" x14ac:dyDescent="0.2">
      <c r="A85" s="1" t="s">
        <v>221</v>
      </c>
      <c r="B85" s="1" t="s">
        <v>305</v>
      </c>
      <c r="C85" s="1" t="s">
        <v>501</v>
      </c>
      <c r="D85" s="1" t="s">
        <v>605</v>
      </c>
      <c r="E85" s="3">
        <v>42.81111111111111</v>
      </c>
      <c r="F85" s="3">
        <v>5.4249999999999998</v>
      </c>
      <c r="G85" s="3">
        <v>0</v>
      </c>
      <c r="H85" s="3">
        <v>0</v>
      </c>
      <c r="I85" s="3">
        <v>0.88888888888888884</v>
      </c>
      <c r="J85" s="3">
        <v>0</v>
      </c>
      <c r="K85" s="3">
        <v>0</v>
      </c>
      <c r="L85" s="3">
        <v>3.4244444444444437</v>
      </c>
      <c r="M85" s="3">
        <v>0</v>
      </c>
      <c r="N85" s="3">
        <v>8.1583333333333332</v>
      </c>
      <c r="O85" s="3">
        <f>SUM(Table2[[#This Row],[Qualified Social Work Staff Hours]:[Other Social Work Staff Hours]])/Table2[[#This Row],[MDS Census]]</f>
        <v>0.19056579288865819</v>
      </c>
      <c r="P85" s="3">
        <v>5.4944444444444445</v>
      </c>
      <c r="Q85" s="3">
        <v>5.4638888888888886</v>
      </c>
      <c r="R85" s="3">
        <f>SUM(Table2[[#This Row],[Qualified Activities Professional Hours]:[Other Activities Professional Hours]])/Table2[[#This Row],[MDS Census]]</f>
        <v>0.25596937451336621</v>
      </c>
      <c r="S85" s="3">
        <v>0.57211111111111101</v>
      </c>
      <c r="T85" s="3">
        <v>7.9464444444444435</v>
      </c>
      <c r="U85" s="3">
        <v>0</v>
      </c>
      <c r="V85" s="3">
        <f>SUM(Table2[[#This Row],[Occupational Therapist Hours]:[OT Aide Hours]])/Table2[[#This Row],[MDS Census]]</f>
        <v>0.19898001557228132</v>
      </c>
      <c r="W85" s="3">
        <v>0.66366666666666663</v>
      </c>
      <c r="X85" s="3">
        <v>4.0629999999999997</v>
      </c>
      <c r="Y85" s="3">
        <v>0</v>
      </c>
      <c r="Z85" s="3">
        <f>SUM(Table2[[#This Row],[Physical Therapist (PT) Hours]:[PT Aide Hours]])/Table2[[#This Row],[MDS Census]]</f>
        <v>0.11040747469504282</v>
      </c>
      <c r="AA85" s="3">
        <v>0</v>
      </c>
      <c r="AB85" s="3">
        <v>0</v>
      </c>
      <c r="AC85" s="3">
        <v>0</v>
      </c>
      <c r="AD85" s="3">
        <v>0</v>
      </c>
      <c r="AE85" s="3">
        <v>0</v>
      </c>
      <c r="AF85" s="3">
        <v>0</v>
      </c>
      <c r="AG85" s="3">
        <v>0</v>
      </c>
      <c r="AH85" s="1" t="s">
        <v>83</v>
      </c>
      <c r="AI85" s="17">
        <v>4</v>
      </c>
      <c r="AJ85" s="1"/>
    </row>
    <row r="86" spans="1:36" x14ac:dyDescent="0.2">
      <c r="A86" s="1" t="s">
        <v>221</v>
      </c>
      <c r="B86" s="1" t="s">
        <v>306</v>
      </c>
      <c r="C86" s="1" t="s">
        <v>502</v>
      </c>
      <c r="D86" s="1" t="s">
        <v>612</v>
      </c>
      <c r="E86" s="3">
        <v>94.655555555555551</v>
      </c>
      <c r="F86" s="3">
        <v>5.2444444444444445</v>
      </c>
      <c r="G86" s="3">
        <v>0.53333333333333333</v>
      </c>
      <c r="H86" s="3">
        <v>0.3</v>
      </c>
      <c r="I86" s="3">
        <v>0.44444444444444442</v>
      </c>
      <c r="J86" s="3">
        <v>0</v>
      </c>
      <c r="K86" s="3">
        <v>0</v>
      </c>
      <c r="L86" s="3">
        <v>4.9955555555555549</v>
      </c>
      <c r="M86" s="3">
        <v>0</v>
      </c>
      <c r="N86" s="3">
        <v>5.6918888888888883</v>
      </c>
      <c r="O86" s="3">
        <f>SUM(Table2[[#This Row],[Qualified Social Work Staff Hours]:[Other Social Work Staff Hours]])/Table2[[#This Row],[MDS Census]]</f>
        <v>6.0132644676605229E-2</v>
      </c>
      <c r="P86" s="3">
        <v>4.4865555555555554</v>
      </c>
      <c r="Q86" s="3">
        <v>2.8783333333333334</v>
      </c>
      <c r="R86" s="3">
        <f>SUM(Table2[[#This Row],[Qualified Activities Professional Hours]:[Other Activities Professional Hours]])/Table2[[#This Row],[MDS Census]]</f>
        <v>7.7807254372578932E-2</v>
      </c>
      <c r="S86" s="3">
        <v>1.8987777777777777</v>
      </c>
      <c r="T86" s="3">
        <v>3.3370000000000006</v>
      </c>
      <c r="U86" s="3">
        <v>0</v>
      </c>
      <c r="V86" s="3">
        <f>SUM(Table2[[#This Row],[Occupational Therapist Hours]:[OT Aide Hours]])/Table2[[#This Row],[MDS Census]]</f>
        <v>5.5314003991078775E-2</v>
      </c>
      <c r="W86" s="3">
        <v>2.6601111111111115</v>
      </c>
      <c r="X86" s="3">
        <v>5.8267777777777772</v>
      </c>
      <c r="Y86" s="3">
        <v>0</v>
      </c>
      <c r="Z86" s="3">
        <f>SUM(Table2[[#This Row],[Physical Therapist (PT) Hours]:[PT Aide Hours]])/Table2[[#This Row],[MDS Census]]</f>
        <v>8.9660758304965366E-2</v>
      </c>
      <c r="AA86" s="3">
        <v>0</v>
      </c>
      <c r="AB86" s="3">
        <v>0</v>
      </c>
      <c r="AC86" s="3">
        <v>0</v>
      </c>
      <c r="AD86" s="3">
        <v>0</v>
      </c>
      <c r="AE86" s="3">
        <v>0</v>
      </c>
      <c r="AF86" s="3">
        <v>0</v>
      </c>
      <c r="AG86" s="3">
        <v>0</v>
      </c>
      <c r="AH86" s="1" t="s">
        <v>84</v>
      </c>
      <c r="AI86" s="17">
        <v>4</v>
      </c>
      <c r="AJ86" s="1"/>
    </row>
    <row r="87" spans="1:36" x14ac:dyDescent="0.2">
      <c r="A87" s="1" t="s">
        <v>221</v>
      </c>
      <c r="B87" s="1" t="s">
        <v>307</v>
      </c>
      <c r="C87" s="1" t="s">
        <v>443</v>
      </c>
      <c r="D87" s="1" t="s">
        <v>570</v>
      </c>
      <c r="E87" s="3">
        <v>129.13333333333333</v>
      </c>
      <c r="F87" s="3">
        <v>5.6888888888888891</v>
      </c>
      <c r="G87" s="3">
        <v>0.33333333333333331</v>
      </c>
      <c r="H87" s="3">
        <v>0.25555555555555554</v>
      </c>
      <c r="I87" s="3">
        <v>4.7222222222222223</v>
      </c>
      <c r="J87" s="3">
        <v>0</v>
      </c>
      <c r="K87" s="3">
        <v>0</v>
      </c>
      <c r="L87" s="3">
        <v>5.708333333333333</v>
      </c>
      <c r="M87" s="3">
        <v>5.2888888888888888</v>
      </c>
      <c r="N87" s="3">
        <v>5.7027777777777775</v>
      </c>
      <c r="O87" s="3">
        <f>SUM(Table2[[#This Row],[Qualified Social Work Staff Hours]:[Other Social Work Staff Hours]])/Table2[[#This Row],[MDS Census]]</f>
        <v>8.5118740320082611E-2</v>
      </c>
      <c r="P87" s="3">
        <v>5.2333333333333334</v>
      </c>
      <c r="Q87" s="3">
        <v>9.8555555555555561</v>
      </c>
      <c r="R87" s="3">
        <f>SUM(Table2[[#This Row],[Qualified Activities Professional Hours]:[Other Activities Professional Hours]])/Table2[[#This Row],[MDS Census]]</f>
        <v>0.11684735845809671</v>
      </c>
      <c r="S87" s="3">
        <v>5.7982222222222228</v>
      </c>
      <c r="T87" s="3">
        <v>1.2583333333333333</v>
      </c>
      <c r="U87" s="3">
        <v>0</v>
      </c>
      <c r="V87" s="3">
        <f>SUM(Table2[[#This Row],[Occupational Therapist Hours]:[OT Aide Hours]])/Table2[[#This Row],[MDS Census]]</f>
        <v>5.46454999139563E-2</v>
      </c>
      <c r="W87" s="3">
        <v>1.2444444444444445</v>
      </c>
      <c r="X87" s="3">
        <v>5.4008888888888889</v>
      </c>
      <c r="Y87" s="3">
        <v>0</v>
      </c>
      <c r="Z87" s="3">
        <f>SUM(Table2[[#This Row],[Physical Therapist (PT) Hours]:[PT Aide Hours]])/Table2[[#This Row],[MDS Census]]</f>
        <v>5.1461022199277236E-2</v>
      </c>
      <c r="AA87" s="3">
        <v>0</v>
      </c>
      <c r="AB87" s="3">
        <v>0</v>
      </c>
      <c r="AC87" s="3">
        <v>0</v>
      </c>
      <c r="AD87" s="3">
        <v>0</v>
      </c>
      <c r="AE87" s="3">
        <v>0</v>
      </c>
      <c r="AF87" s="3">
        <v>0</v>
      </c>
      <c r="AG87" s="3">
        <v>0</v>
      </c>
      <c r="AH87" s="1" t="s">
        <v>85</v>
      </c>
      <c r="AI87" s="17">
        <v>4</v>
      </c>
      <c r="AJ87" s="1"/>
    </row>
    <row r="88" spans="1:36" x14ac:dyDescent="0.2">
      <c r="A88" s="1" t="s">
        <v>221</v>
      </c>
      <c r="B88" s="1" t="s">
        <v>308</v>
      </c>
      <c r="C88" s="1" t="s">
        <v>503</v>
      </c>
      <c r="D88" s="1" t="s">
        <v>570</v>
      </c>
      <c r="E88" s="3">
        <v>185.03333333333333</v>
      </c>
      <c r="F88" s="3">
        <v>5.5911111111111103</v>
      </c>
      <c r="G88" s="3">
        <v>0</v>
      </c>
      <c r="H88" s="3">
        <v>0.72222222222222221</v>
      </c>
      <c r="I88" s="3">
        <v>3.7688888888888887</v>
      </c>
      <c r="J88" s="3">
        <v>0</v>
      </c>
      <c r="K88" s="3">
        <v>0</v>
      </c>
      <c r="L88" s="3">
        <v>11.237666666666671</v>
      </c>
      <c r="M88" s="3">
        <v>0.42777777777777776</v>
      </c>
      <c r="N88" s="3">
        <v>11.129444444444443</v>
      </c>
      <c r="O88" s="3">
        <f>SUM(Table2[[#This Row],[Qualified Social Work Staff Hours]:[Other Social Work Staff Hours]])/Table2[[#This Row],[MDS Census]]</f>
        <v>6.2460217378250159E-2</v>
      </c>
      <c r="P88" s="3">
        <v>6.4444444444444446</v>
      </c>
      <c r="Q88" s="3">
        <v>25.669222222222224</v>
      </c>
      <c r="R88" s="3">
        <f>SUM(Table2[[#This Row],[Qualified Activities Professional Hours]:[Other Activities Professional Hours]])/Table2[[#This Row],[MDS Census]]</f>
        <v>0.17355611601513241</v>
      </c>
      <c r="S88" s="3">
        <v>10.259222222222222</v>
      </c>
      <c r="T88" s="3">
        <v>11.113333333333339</v>
      </c>
      <c r="U88" s="3">
        <v>0</v>
      </c>
      <c r="V88" s="3">
        <f>SUM(Table2[[#This Row],[Occupational Therapist Hours]:[OT Aide Hours]])/Table2[[#This Row],[MDS Census]]</f>
        <v>0.11550651534258094</v>
      </c>
      <c r="W88" s="3">
        <v>4.9477777777777776</v>
      </c>
      <c r="X88" s="3">
        <v>16.79666666666667</v>
      </c>
      <c r="Y88" s="3">
        <v>0</v>
      </c>
      <c r="Z88" s="3">
        <f>SUM(Table2[[#This Row],[Physical Therapist (PT) Hours]:[PT Aide Hours]])/Table2[[#This Row],[MDS Census]]</f>
        <v>0.11751636341800278</v>
      </c>
      <c r="AA88" s="3">
        <v>0</v>
      </c>
      <c r="AB88" s="3">
        <v>0</v>
      </c>
      <c r="AC88" s="3">
        <v>0</v>
      </c>
      <c r="AD88" s="3">
        <v>6.3608888888888888</v>
      </c>
      <c r="AE88" s="3">
        <v>0</v>
      </c>
      <c r="AF88" s="3">
        <v>0</v>
      </c>
      <c r="AG88" s="3">
        <v>0</v>
      </c>
      <c r="AH88" s="1" t="s">
        <v>86</v>
      </c>
      <c r="AI88" s="17">
        <v>4</v>
      </c>
      <c r="AJ88" s="1"/>
    </row>
    <row r="89" spans="1:36" x14ac:dyDescent="0.2">
      <c r="A89" s="1" t="s">
        <v>221</v>
      </c>
      <c r="B89" s="1" t="s">
        <v>309</v>
      </c>
      <c r="C89" s="1" t="s">
        <v>504</v>
      </c>
      <c r="D89" s="1" t="s">
        <v>586</v>
      </c>
      <c r="E89" s="3">
        <v>144.04444444444445</v>
      </c>
      <c r="F89" s="3">
        <v>0.4211111111111111</v>
      </c>
      <c r="G89" s="3">
        <v>0</v>
      </c>
      <c r="H89" s="3">
        <v>0.53333333333333333</v>
      </c>
      <c r="I89" s="3">
        <v>5.6055555555555552</v>
      </c>
      <c r="J89" s="3">
        <v>0</v>
      </c>
      <c r="K89" s="3">
        <v>0</v>
      </c>
      <c r="L89" s="3">
        <v>14.131888888888893</v>
      </c>
      <c r="M89" s="3">
        <v>10.900777777777774</v>
      </c>
      <c r="N89" s="3">
        <v>6.1814444444444447</v>
      </c>
      <c r="O89" s="3">
        <f>SUM(Table2[[#This Row],[Qualified Social Work Staff Hours]:[Other Social Work Staff Hours]])/Table2[[#This Row],[MDS Census]]</f>
        <v>0.11858994137611846</v>
      </c>
      <c r="P89" s="3">
        <v>0</v>
      </c>
      <c r="Q89" s="3">
        <v>0</v>
      </c>
      <c r="R89" s="3">
        <f>SUM(Table2[[#This Row],[Qualified Activities Professional Hours]:[Other Activities Professional Hours]])/Table2[[#This Row],[MDS Census]]</f>
        <v>0</v>
      </c>
      <c r="S89" s="3">
        <v>4.7685555555555572</v>
      </c>
      <c r="T89" s="3">
        <v>23.037222222222223</v>
      </c>
      <c r="U89" s="3">
        <v>0</v>
      </c>
      <c r="V89" s="3">
        <f>SUM(Table2[[#This Row],[Occupational Therapist Hours]:[OT Aide Hours]])/Table2[[#This Row],[MDS Census]]</f>
        <v>0.19303609996914534</v>
      </c>
      <c r="W89" s="3">
        <v>5.2611111111111102</v>
      </c>
      <c r="X89" s="3">
        <v>26.105555555555551</v>
      </c>
      <c r="Y89" s="3">
        <v>0</v>
      </c>
      <c r="Z89" s="3">
        <f>SUM(Table2[[#This Row],[Physical Therapist (PT) Hours]:[PT Aide Hours]])/Table2[[#This Row],[MDS Census]]</f>
        <v>0.21775686516507245</v>
      </c>
      <c r="AA89" s="3">
        <v>0.10555555555555556</v>
      </c>
      <c r="AB89" s="3">
        <v>0</v>
      </c>
      <c r="AC89" s="3">
        <v>0</v>
      </c>
      <c r="AD89" s="3">
        <v>0</v>
      </c>
      <c r="AE89" s="3">
        <v>0</v>
      </c>
      <c r="AF89" s="3">
        <v>0</v>
      </c>
      <c r="AG89" s="3">
        <v>0</v>
      </c>
      <c r="AH89" s="1" t="s">
        <v>87</v>
      </c>
      <c r="AI89" s="17">
        <v>4</v>
      </c>
      <c r="AJ89" s="1"/>
    </row>
    <row r="90" spans="1:36" x14ac:dyDescent="0.2">
      <c r="A90" s="1" t="s">
        <v>221</v>
      </c>
      <c r="B90" s="1" t="s">
        <v>310</v>
      </c>
      <c r="C90" s="1" t="s">
        <v>505</v>
      </c>
      <c r="D90" s="1" t="s">
        <v>613</v>
      </c>
      <c r="E90" s="3">
        <v>55.833333333333336</v>
      </c>
      <c r="F90" s="3">
        <v>5.1555555555555559</v>
      </c>
      <c r="G90" s="3">
        <v>0</v>
      </c>
      <c r="H90" s="3">
        <v>0</v>
      </c>
      <c r="I90" s="3">
        <v>0</v>
      </c>
      <c r="J90" s="3">
        <v>0</v>
      </c>
      <c r="K90" s="3">
        <v>0</v>
      </c>
      <c r="L90" s="3">
        <v>0.7072222222222222</v>
      </c>
      <c r="M90" s="3">
        <v>5.0720000000000001</v>
      </c>
      <c r="N90" s="3">
        <v>0</v>
      </c>
      <c r="O90" s="3">
        <f>SUM(Table2[[#This Row],[Qualified Social Work Staff Hours]:[Other Social Work Staff Hours]])/Table2[[#This Row],[MDS Census]]</f>
        <v>9.0841791044776118E-2</v>
      </c>
      <c r="P90" s="3">
        <v>0</v>
      </c>
      <c r="Q90" s="3">
        <v>8.9388888888888882</v>
      </c>
      <c r="R90" s="3">
        <f>SUM(Table2[[#This Row],[Qualified Activities Professional Hours]:[Other Activities Professional Hours]])/Table2[[#This Row],[MDS Census]]</f>
        <v>0.16009950248756216</v>
      </c>
      <c r="S90" s="3">
        <v>3.9944444444444445</v>
      </c>
      <c r="T90" s="3">
        <v>0.72499999999999998</v>
      </c>
      <c r="U90" s="3">
        <v>0</v>
      </c>
      <c r="V90" s="3">
        <f>SUM(Table2[[#This Row],[Occupational Therapist Hours]:[OT Aide Hours]])/Table2[[#This Row],[MDS Census]]</f>
        <v>8.4527363184079593E-2</v>
      </c>
      <c r="W90" s="3">
        <v>5.8527777777777779</v>
      </c>
      <c r="X90" s="3">
        <v>0.17222222222222222</v>
      </c>
      <c r="Y90" s="3">
        <v>0</v>
      </c>
      <c r="Z90" s="3">
        <f>SUM(Table2[[#This Row],[Physical Therapist (PT) Hours]:[PT Aide Hours]])/Table2[[#This Row],[MDS Census]]</f>
        <v>0.10791044776119403</v>
      </c>
      <c r="AA90" s="3">
        <v>0</v>
      </c>
      <c r="AB90" s="3">
        <v>5.6</v>
      </c>
      <c r="AC90" s="3">
        <v>0</v>
      </c>
      <c r="AD90" s="3">
        <v>0</v>
      </c>
      <c r="AE90" s="3">
        <v>0</v>
      </c>
      <c r="AF90" s="3">
        <v>0</v>
      </c>
      <c r="AG90" s="3">
        <v>0</v>
      </c>
      <c r="AH90" s="1" t="s">
        <v>88</v>
      </c>
      <c r="AI90" s="17">
        <v>4</v>
      </c>
      <c r="AJ90" s="1"/>
    </row>
    <row r="91" spans="1:36" x14ac:dyDescent="0.2">
      <c r="A91" s="1" t="s">
        <v>221</v>
      </c>
      <c r="B91" s="1" t="s">
        <v>311</v>
      </c>
      <c r="C91" s="1" t="s">
        <v>506</v>
      </c>
      <c r="D91" s="1" t="s">
        <v>614</v>
      </c>
      <c r="E91" s="3">
        <v>84.144444444444446</v>
      </c>
      <c r="F91" s="3">
        <v>26.822222222222223</v>
      </c>
      <c r="G91" s="3">
        <v>0.1</v>
      </c>
      <c r="H91" s="3">
        <v>0.25</v>
      </c>
      <c r="I91" s="3">
        <v>0.93333333333333335</v>
      </c>
      <c r="J91" s="3">
        <v>0</v>
      </c>
      <c r="K91" s="3">
        <v>0</v>
      </c>
      <c r="L91" s="3">
        <v>0</v>
      </c>
      <c r="M91" s="3">
        <v>3.9777777777777779</v>
      </c>
      <c r="N91" s="3">
        <v>5.8583333333333334</v>
      </c>
      <c r="O91" s="3">
        <f>SUM(Table2[[#This Row],[Qualified Social Work Staff Hours]:[Other Social Work Staff Hours]])/Table2[[#This Row],[MDS Census]]</f>
        <v>0.1168955499801928</v>
      </c>
      <c r="P91" s="3">
        <v>8.7777777777777786</v>
      </c>
      <c r="Q91" s="3">
        <v>0</v>
      </c>
      <c r="R91" s="3">
        <f>SUM(Table2[[#This Row],[Qualified Activities Professional Hours]:[Other Activities Professional Hours]])/Table2[[#This Row],[MDS Census]]</f>
        <v>0.10431797174171399</v>
      </c>
      <c r="S91" s="3">
        <v>5.1833333333333336</v>
      </c>
      <c r="T91" s="3">
        <v>0</v>
      </c>
      <c r="U91" s="3">
        <v>0</v>
      </c>
      <c r="V91" s="3">
        <f>SUM(Table2[[#This Row],[Occupational Therapist Hours]:[OT Aide Hours]])/Table2[[#This Row],[MDS Census]]</f>
        <v>6.160042255380959E-2</v>
      </c>
      <c r="W91" s="3">
        <v>0.31388888888888888</v>
      </c>
      <c r="X91" s="3">
        <v>3.0277777777777777</v>
      </c>
      <c r="Y91" s="3">
        <v>0</v>
      </c>
      <c r="Z91" s="3">
        <f>SUM(Table2[[#This Row],[Physical Therapist (PT) Hours]:[PT Aide Hours]])/Table2[[#This Row],[MDS Census]]</f>
        <v>3.9713455697874024E-2</v>
      </c>
      <c r="AA91" s="3">
        <v>0</v>
      </c>
      <c r="AB91" s="3">
        <v>0</v>
      </c>
      <c r="AC91" s="3">
        <v>0</v>
      </c>
      <c r="AD91" s="3">
        <v>0</v>
      </c>
      <c r="AE91" s="3">
        <v>0</v>
      </c>
      <c r="AF91" s="3">
        <v>0</v>
      </c>
      <c r="AG91" s="3">
        <v>0</v>
      </c>
      <c r="AH91" s="1" t="s">
        <v>89</v>
      </c>
      <c r="AI91" s="17">
        <v>4</v>
      </c>
      <c r="AJ91" s="1"/>
    </row>
    <row r="92" spans="1:36" x14ac:dyDescent="0.2">
      <c r="A92" s="1" t="s">
        <v>221</v>
      </c>
      <c r="B92" s="1" t="s">
        <v>312</v>
      </c>
      <c r="C92" s="1" t="s">
        <v>507</v>
      </c>
      <c r="D92" s="1" t="s">
        <v>607</v>
      </c>
      <c r="E92" s="3">
        <v>55.466666666666669</v>
      </c>
      <c r="F92" s="3">
        <v>5.5333333333333332</v>
      </c>
      <c r="G92" s="3">
        <v>0.26666666666666666</v>
      </c>
      <c r="H92" s="3">
        <v>0.48888888888888887</v>
      </c>
      <c r="I92" s="3">
        <v>5.333333333333333</v>
      </c>
      <c r="J92" s="3">
        <v>0</v>
      </c>
      <c r="K92" s="3">
        <v>4.5</v>
      </c>
      <c r="L92" s="3">
        <v>2.8114444444444442</v>
      </c>
      <c r="M92" s="3">
        <v>0</v>
      </c>
      <c r="N92" s="3">
        <v>5.9611111111111112</v>
      </c>
      <c r="O92" s="3">
        <f>SUM(Table2[[#This Row],[Qualified Social Work Staff Hours]:[Other Social Work Staff Hours]])/Table2[[#This Row],[MDS Census]]</f>
        <v>0.10747195512820512</v>
      </c>
      <c r="P92" s="3">
        <v>0</v>
      </c>
      <c r="Q92" s="3">
        <v>0</v>
      </c>
      <c r="R92" s="3">
        <f>SUM(Table2[[#This Row],[Qualified Activities Professional Hours]:[Other Activities Professional Hours]])/Table2[[#This Row],[MDS Census]]</f>
        <v>0</v>
      </c>
      <c r="S92" s="3">
        <v>3.5630000000000002</v>
      </c>
      <c r="T92" s="3">
        <v>4.4946666666666681</v>
      </c>
      <c r="U92" s="3">
        <v>0</v>
      </c>
      <c r="V92" s="3">
        <f>SUM(Table2[[#This Row],[Occupational Therapist Hours]:[OT Aide Hours]])/Table2[[#This Row],[MDS Census]]</f>
        <v>0.14527043269230772</v>
      </c>
      <c r="W92" s="3">
        <v>6.8824444444444444</v>
      </c>
      <c r="X92" s="3">
        <v>7.0684444444444443</v>
      </c>
      <c r="Y92" s="3">
        <v>4.1425555555555551</v>
      </c>
      <c r="Z92" s="3">
        <f>SUM(Table2[[#This Row],[Physical Therapist (PT) Hours]:[PT Aide Hours]])/Table2[[#This Row],[MDS Census]]</f>
        <v>0.32620392628205125</v>
      </c>
      <c r="AA92" s="3">
        <v>0</v>
      </c>
      <c r="AB92" s="3">
        <v>0</v>
      </c>
      <c r="AC92" s="3">
        <v>0</v>
      </c>
      <c r="AD92" s="3">
        <v>28.755555555555556</v>
      </c>
      <c r="AE92" s="3">
        <v>0</v>
      </c>
      <c r="AF92" s="3">
        <v>0</v>
      </c>
      <c r="AG92" s="3">
        <v>0</v>
      </c>
      <c r="AH92" s="1" t="s">
        <v>90</v>
      </c>
      <c r="AI92" s="17">
        <v>4</v>
      </c>
      <c r="AJ92" s="1"/>
    </row>
    <row r="93" spans="1:36" x14ac:dyDescent="0.2">
      <c r="A93" s="1" t="s">
        <v>221</v>
      </c>
      <c r="B93" s="1" t="s">
        <v>313</v>
      </c>
      <c r="C93" s="1" t="s">
        <v>472</v>
      </c>
      <c r="D93" s="1" t="s">
        <v>593</v>
      </c>
      <c r="E93" s="3">
        <v>55.87777777777778</v>
      </c>
      <c r="F93" s="3">
        <v>5.6888888888888891</v>
      </c>
      <c r="G93" s="3">
        <v>8.8888888888888892E-2</v>
      </c>
      <c r="H93" s="3">
        <v>0.48888888888888887</v>
      </c>
      <c r="I93" s="3">
        <v>0.52777777777777779</v>
      </c>
      <c r="J93" s="3">
        <v>0</v>
      </c>
      <c r="K93" s="3">
        <v>0</v>
      </c>
      <c r="L93" s="3">
        <v>2.7973333333333339</v>
      </c>
      <c r="M93" s="3">
        <v>0</v>
      </c>
      <c r="N93" s="3">
        <v>4.9694444444444441</v>
      </c>
      <c r="O93" s="3">
        <f>SUM(Table2[[#This Row],[Qualified Social Work Staff Hours]:[Other Social Work Staff Hours]])/Table2[[#This Row],[MDS Census]]</f>
        <v>8.8934181745873919E-2</v>
      </c>
      <c r="P93" s="3">
        <v>5.0666666666666664</v>
      </c>
      <c r="Q93" s="3">
        <v>9.1656666666666684</v>
      </c>
      <c r="R93" s="3">
        <f>SUM(Table2[[#This Row],[Qualified Activities Professional Hours]:[Other Activities Professional Hours]])/Table2[[#This Row],[MDS Census]]</f>
        <v>0.25470471266653411</v>
      </c>
      <c r="S93" s="3">
        <v>2.5644444444444443</v>
      </c>
      <c r="T93" s="3">
        <v>5.1555555555555559</v>
      </c>
      <c r="U93" s="3">
        <v>0</v>
      </c>
      <c r="V93" s="3">
        <f>SUM(Table2[[#This Row],[Occupational Therapist Hours]:[OT Aide Hours]])/Table2[[#This Row],[MDS Census]]</f>
        <v>0.1381586796579837</v>
      </c>
      <c r="W93" s="3">
        <v>2.6509999999999989</v>
      </c>
      <c r="X93" s="3">
        <v>3.4473333333333338</v>
      </c>
      <c r="Y93" s="3">
        <v>0</v>
      </c>
      <c r="Z93" s="3">
        <f>SUM(Table2[[#This Row],[Physical Therapist (PT) Hours]:[PT Aide Hours]])/Table2[[#This Row],[MDS Census]]</f>
        <v>0.10913700536886059</v>
      </c>
      <c r="AA93" s="3">
        <v>0</v>
      </c>
      <c r="AB93" s="3">
        <v>0</v>
      </c>
      <c r="AC93" s="3">
        <v>0</v>
      </c>
      <c r="AD93" s="3">
        <v>0</v>
      </c>
      <c r="AE93" s="3">
        <v>0</v>
      </c>
      <c r="AF93" s="3">
        <v>0</v>
      </c>
      <c r="AG93" s="3">
        <v>0</v>
      </c>
      <c r="AH93" s="1" t="s">
        <v>91</v>
      </c>
      <c r="AI93" s="17">
        <v>4</v>
      </c>
      <c r="AJ93" s="1"/>
    </row>
    <row r="94" spans="1:36" x14ac:dyDescent="0.2">
      <c r="A94" s="1" t="s">
        <v>221</v>
      </c>
      <c r="B94" s="1" t="s">
        <v>314</v>
      </c>
      <c r="C94" s="1" t="s">
        <v>452</v>
      </c>
      <c r="D94" s="1" t="s">
        <v>577</v>
      </c>
      <c r="E94" s="3">
        <v>118.26666666666667</v>
      </c>
      <c r="F94" s="3">
        <v>5.1555555555555559</v>
      </c>
      <c r="G94" s="3">
        <v>2.5777777777777779</v>
      </c>
      <c r="H94" s="3">
        <v>0.17499999999999999</v>
      </c>
      <c r="I94" s="3">
        <v>0.62222222222222223</v>
      </c>
      <c r="J94" s="3">
        <v>0</v>
      </c>
      <c r="K94" s="3">
        <v>0</v>
      </c>
      <c r="L94" s="3">
        <v>16.176111111111108</v>
      </c>
      <c r="M94" s="3">
        <v>10.133333333333333</v>
      </c>
      <c r="N94" s="3">
        <v>1.6724444444444442</v>
      </c>
      <c r="O94" s="3">
        <f>SUM(Table2[[#This Row],[Qualified Social Work Staff Hours]:[Other Social Work Staff Hours]])/Table2[[#This Row],[MDS Census]]</f>
        <v>9.9823374671176246E-2</v>
      </c>
      <c r="P94" s="3">
        <v>5.5111111111111111</v>
      </c>
      <c r="Q94" s="3">
        <v>10.336555555555556</v>
      </c>
      <c r="R94" s="3">
        <f>SUM(Table2[[#This Row],[Qualified Activities Professional Hours]:[Other Activities Professional Hours]])/Table2[[#This Row],[MDS Census]]</f>
        <v>0.13399943630214206</v>
      </c>
      <c r="S94" s="3">
        <v>18.299888888888887</v>
      </c>
      <c r="T94" s="3">
        <v>22.274999999999995</v>
      </c>
      <c r="U94" s="3">
        <v>0</v>
      </c>
      <c r="V94" s="3">
        <f>SUM(Table2[[#This Row],[Occupational Therapist Hours]:[OT Aide Hours]])/Table2[[#This Row],[MDS Census]]</f>
        <v>0.34307966929725658</v>
      </c>
      <c r="W94" s="3">
        <v>9.610000000000003</v>
      </c>
      <c r="X94" s="3">
        <v>31.290555555555553</v>
      </c>
      <c r="Y94" s="3">
        <v>3.996</v>
      </c>
      <c r="Z94" s="3">
        <f>SUM(Table2[[#This Row],[Physical Therapist (PT) Hours]:[PT Aide Hours]])/Table2[[#This Row],[MDS Census]]</f>
        <v>0.37962138293874487</v>
      </c>
      <c r="AA94" s="3">
        <v>0</v>
      </c>
      <c r="AB94" s="3">
        <v>0</v>
      </c>
      <c r="AC94" s="3">
        <v>0</v>
      </c>
      <c r="AD94" s="3">
        <v>63.502666666666684</v>
      </c>
      <c r="AE94" s="3">
        <v>0</v>
      </c>
      <c r="AF94" s="3">
        <v>7.669444444444447</v>
      </c>
      <c r="AG94" s="3">
        <v>0</v>
      </c>
      <c r="AH94" s="1" t="s">
        <v>92</v>
      </c>
      <c r="AI94" s="17">
        <v>4</v>
      </c>
      <c r="AJ94" s="1"/>
    </row>
    <row r="95" spans="1:36" x14ac:dyDescent="0.2">
      <c r="A95" s="1" t="s">
        <v>221</v>
      </c>
      <c r="B95" s="1" t="s">
        <v>315</v>
      </c>
      <c r="C95" s="1" t="s">
        <v>508</v>
      </c>
      <c r="D95" s="1" t="s">
        <v>615</v>
      </c>
      <c r="E95" s="3">
        <v>89.677777777777777</v>
      </c>
      <c r="F95" s="3">
        <v>5.6888888888888891</v>
      </c>
      <c r="G95" s="3">
        <v>0.75</v>
      </c>
      <c r="H95" s="3">
        <v>0.86111111111111116</v>
      </c>
      <c r="I95" s="3">
        <v>5.7777777777777777</v>
      </c>
      <c r="J95" s="3">
        <v>0</v>
      </c>
      <c r="K95" s="3">
        <v>0</v>
      </c>
      <c r="L95" s="3">
        <v>0</v>
      </c>
      <c r="M95" s="3">
        <v>5.7222222222222223</v>
      </c>
      <c r="N95" s="3">
        <v>0</v>
      </c>
      <c r="O95" s="3">
        <f>SUM(Table2[[#This Row],[Qualified Social Work Staff Hours]:[Other Social Work Staff Hours]])/Table2[[#This Row],[MDS Census]]</f>
        <v>6.3808697806963202E-2</v>
      </c>
      <c r="P95" s="3">
        <v>5.7777777777777777</v>
      </c>
      <c r="Q95" s="3">
        <v>14.125</v>
      </c>
      <c r="R95" s="3">
        <f>SUM(Table2[[#This Row],[Qualified Activities Professional Hours]:[Other Activities Professional Hours]])/Table2[[#This Row],[MDS Census]]</f>
        <v>0.22193656300334533</v>
      </c>
      <c r="S95" s="3">
        <v>7.0972222222222223</v>
      </c>
      <c r="T95" s="3">
        <v>5.1555555555555559</v>
      </c>
      <c r="U95" s="3">
        <v>0</v>
      </c>
      <c r="V95" s="3">
        <f>SUM(Table2[[#This Row],[Occupational Therapist Hours]:[OT Aide Hours]])/Table2[[#This Row],[MDS Census]]</f>
        <v>0.13663114855656053</v>
      </c>
      <c r="W95" s="3">
        <v>5.5555555555555554</v>
      </c>
      <c r="X95" s="3">
        <v>10.530555555555555</v>
      </c>
      <c r="Y95" s="3">
        <v>5.4861111111111107</v>
      </c>
      <c r="Z95" s="3">
        <f>SUM(Table2[[#This Row],[Physical Therapist (PT) Hours]:[PT Aide Hours]])/Table2[[#This Row],[MDS Census]]</f>
        <v>0.24055259571304669</v>
      </c>
      <c r="AA95" s="3">
        <v>0</v>
      </c>
      <c r="AB95" s="3">
        <v>0</v>
      </c>
      <c r="AC95" s="3">
        <v>0</v>
      </c>
      <c r="AD95" s="3">
        <v>0</v>
      </c>
      <c r="AE95" s="3">
        <v>0</v>
      </c>
      <c r="AF95" s="3">
        <v>0</v>
      </c>
      <c r="AG95" s="3">
        <v>0</v>
      </c>
      <c r="AH95" s="1" t="s">
        <v>93</v>
      </c>
      <c r="AI95" s="17">
        <v>4</v>
      </c>
      <c r="AJ95" s="1"/>
    </row>
    <row r="96" spans="1:36" x14ac:dyDescent="0.2">
      <c r="A96" s="1" t="s">
        <v>221</v>
      </c>
      <c r="B96" s="1" t="s">
        <v>316</v>
      </c>
      <c r="C96" s="1" t="s">
        <v>509</v>
      </c>
      <c r="D96" s="1" t="s">
        <v>594</v>
      </c>
      <c r="E96" s="3">
        <v>88.24444444444444</v>
      </c>
      <c r="F96" s="3">
        <v>5.689111111111111</v>
      </c>
      <c r="G96" s="3">
        <v>0.19444444444444445</v>
      </c>
      <c r="H96" s="3">
        <v>0.38066666666666665</v>
      </c>
      <c r="I96" s="3">
        <v>1.0666666666666667</v>
      </c>
      <c r="J96" s="3">
        <v>0</v>
      </c>
      <c r="K96" s="3">
        <v>0</v>
      </c>
      <c r="L96" s="3">
        <v>1.8119999999999998</v>
      </c>
      <c r="M96" s="3">
        <v>10.694888888888887</v>
      </c>
      <c r="N96" s="3">
        <v>0</v>
      </c>
      <c r="O96" s="3">
        <f>SUM(Table2[[#This Row],[Qualified Social Work Staff Hours]:[Other Social Work Staff Hours]])/Table2[[#This Row],[MDS Census]]</f>
        <v>0.1211961722488038</v>
      </c>
      <c r="P96" s="3">
        <v>6.2415555555555535</v>
      </c>
      <c r="Q96" s="3">
        <v>5.3570000000000002</v>
      </c>
      <c r="R96" s="3">
        <f>SUM(Table2[[#This Row],[Qualified Activities Professional Hours]:[Other Activities Professional Hours]])/Table2[[#This Row],[MDS Census]]</f>
        <v>0.13143666582724753</v>
      </c>
      <c r="S96" s="3">
        <v>1.1422222222222222</v>
      </c>
      <c r="T96" s="3">
        <v>5.7586666666666639</v>
      </c>
      <c r="U96" s="3">
        <v>0</v>
      </c>
      <c r="V96" s="3">
        <f>SUM(Table2[[#This Row],[Occupational Therapist Hours]:[OT Aide Hours]])/Table2[[#This Row],[MDS Census]]</f>
        <v>7.8201964240745381E-2</v>
      </c>
      <c r="W96" s="3">
        <v>3.4156666666666662</v>
      </c>
      <c r="X96" s="3">
        <v>1.9375555555555555</v>
      </c>
      <c r="Y96" s="3">
        <v>0</v>
      </c>
      <c r="Z96" s="3">
        <f>SUM(Table2[[#This Row],[Physical Therapist (PT) Hours]:[PT Aide Hours]])/Table2[[#This Row],[MDS Census]]</f>
        <v>6.0663560815915382E-2</v>
      </c>
      <c r="AA96" s="3">
        <v>0</v>
      </c>
      <c r="AB96" s="3">
        <v>0</v>
      </c>
      <c r="AC96" s="3">
        <v>0</v>
      </c>
      <c r="AD96" s="3">
        <v>0</v>
      </c>
      <c r="AE96" s="3">
        <v>0</v>
      </c>
      <c r="AF96" s="3">
        <v>0</v>
      </c>
      <c r="AG96" s="3">
        <v>6.3888888888888884E-2</v>
      </c>
      <c r="AH96" s="1" t="s">
        <v>94</v>
      </c>
      <c r="AI96" s="17">
        <v>4</v>
      </c>
      <c r="AJ96" s="1"/>
    </row>
    <row r="97" spans="1:36" x14ac:dyDescent="0.2">
      <c r="A97" s="1" t="s">
        <v>221</v>
      </c>
      <c r="B97" s="1" t="s">
        <v>317</v>
      </c>
      <c r="C97" s="1" t="s">
        <v>498</v>
      </c>
      <c r="D97" s="1" t="s">
        <v>609</v>
      </c>
      <c r="E97" s="3">
        <v>137.1888888888889</v>
      </c>
      <c r="F97" s="3">
        <v>6.2805555555555559</v>
      </c>
      <c r="G97" s="3">
        <v>0.49166666666666664</v>
      </c>
      <c r="H97" s="3">
        <v>1.0111111111111111</v>
      </c>
      <c r="I97" s="3">
        <v>4.6527777777777777</v>
      </c>
      <c r="J97" s="3">
        <v>0</v>
      </c>
      <c r="K97" s="3">
        <v>0</v>
      </c>
      <c r="L97" s="3">
        <v>2.8794444444444456</v>
      </c>
      <c r="M97" s="3">
        <v>5.7222222222222223</v>
      </c>
      <c r="N97" s="3">
        <v>0</v>
      </c>
      <c r="O97" s="3">
        <f>SUM(Table2[[#This Row],[Qualified Social Work Staff Hours]:[Other Social Work Staff Hours]])/Table2[[#This Row],[MDS Census]]</f>
        <v>4.1710536972543934E-2</v>
      </c>
      <c r="P97" s="3">
        <v>0</v>
      </c>
      <c r="Q97" s="3">
        <v>0</v>
      </c>
      <c r="R97" s="3">
        <f>SUM(Table2[[#This Row],[Qualified Activities Professional Hours]:[Other Activities Professional Hours]])/Table2[[#This Row],[MDS Census]]</f>
        <v>0</v>
      </c>
      <c r="S97" s="3">
        <v>5.0364444444444452</v>
      </c>
      <c r="T97" s="3">
        <v>10.055555555555554</v>
      </c>
      <c r="U97" s="3">
        <v>0</v>
      </c>
      <c r="V97" s="3">
        <f>SUM(Table2[[#This Row],[Occupational Therapist Hours]:[OT Aide Hours]])/Table2[[#This Row],[MDS Census]]</f>
        <v>0.11000890904673198</v>
      </c>
      <c r="W97" s="3">
        <v>5.5694444444444464</v>
      </c>
      <c r="X97" s="3">
        <v>10.932666666666668</v>
      </c>
      <c r="Y97" s="3">
        <v>0</v>
      </c>
      <c r="Z97" s="3">
        <f>SUM(Table2[[#This Row],[Physical Therapist (PT) Hours]:[PT Aide Hours]])/Table2[[#This Row],[MDS Census]]</f>
        <v>0.12028751923544181</v>
      </c>
      <c r="AA97" s="3">
        <v>0</v>
      </c>
      <c r="AB97" s="3">
        <v>0</v>
      </c>
      <c r="AC97" s="3">
        <v>0</v>
      </c>
      <c r="AD97" s="3">
        <v>0</v>
      </c>
      <c r="AE97" s="3">
        <v>0</v>
      </c>
      <c r="AF97" s="3">
        <v>0</v>
      </c>
      <c r="AG97" s="3">
        <v>0</v>
      </c>
      <c r="AH97" s="1" t="s">
        <v>95</v>
      </c>
      <c r="AI97" s="17">
        <v>4</v>
      </c>
      <c r="AJ97" s="1"/>
    </row>
    <row r="98" spans="1:36" x14ac:dyDescent="0.2">
      <c r="A98" s="1" t="s">
        <v>221</v>
      </c>
      <c r="B98" s="1" t="s">
        <v>318</v>
      </c>
      <c r="C98" s="1" t="s">
        <v>510</v>
      </c>
      <c r="D98" s="1" t="s">
        <v>611</v>
      </c>
      <c r="E98" s="3">
        <v>120.97777777777777</v>
      </c>
      <c r="F98" s="3">
        <v>21.306444444444445</v>
      </c>
      <c r="G98" s="3">
        <v>0.48055555555555557</v>
      </c>
      <c r="H98" s="3">
        <v>0</v>
      </c>
      <c r="I98" s="3">
        <v>0.4</v>
      </c>
      <c r="J98" s="3">
        <v>0</v>
      </c>
      <c r="K98" s="3">
        <v>0</v>
      </c>
      <c r="L98" s="3">
        <v>7.6543333333333319</v>
      </c>
      <c r="M98" s="3">
        <v>0</v>
      </c>
      <c r="N98" s="3">
        <v>4.6833333333333336</v>
      </c>
      <c r="O98" s="3">
        <f>SUM(Table2[[#This Row],[Qualified Social Work Staff Hours]:[Other Social Work Staff Hours]])/Table2[[#This Row],[MDS Census]]</f>
        <v>3.8712343864805293E-2</v>
      </c>
      <c r="P98" s="3">
        <v>4.2932222222222212</v>
      </c>
      <c r="Q98" s="3">
        <v>5.280222222222223</v>
      </c>
      <c r="R98" s="3">
        <f>SUM(Table2[[#This Row],[Qualified Activities Professional Hours]:[Other Activities Professional Hours]])/Table2[[#This Row],[MDS Census]]</f>
        <v>7.9133908890521673E-2</v>
      </c>
      <c r="S98" s="3">
        <v>4.081999999999999</v>
      </c>
      <c r="T98" s="3">
        <v>9.753111111111112</v>
      </c>
      <c r="U98" s="3">
        <v>0</v>
      </c>
      <c r="V98" s="3">
        <f>SUM(Table2[[#This Row],[Occupational Therapist Hours]:[OT Aide Hours]])/Table2[[#This Row],[MDS Census]]</f>
        <v>0.11436076414401176</v>
      </c>
      <c r="W98" s="3">
        <v>3.3897777777777782</v>
      </c>
      <c r="X98" s="3">
        <v>14.612222222222218</v>
      </c>
      <c r="Y98" s="3">
        <v>0</v>
      </c>
      <c r="Z98" s="3">
        <f>SUM(Table2[[#This Row],[Physical Therapist (PT) Hours]:[PT Aide Hours]])/Table2[[#This Row],[MDS Census]]</f>
        <v>0.14880418809698748</v>
      </c>
      <c r="AA98" s="3">
        <v>0</v>
      </c>
      <c r="AB98" s="3">
        <v>0</v>
      </c>
      <c r="AC98" s="3">
        <v>0</v>
      </c>
      <c r="AD98" s="3">
        <v>0</v>
      </c>
      <c r="AE98" s="3">
        <v>0</v>
      </c>
      <c r="AF98" s="3">
        <v>0</v>
      </c>
      <c r="AG98" s="3">
        <v>0</v>
      </c>
      <c r="AH98" s="1" t="s">
        <v>96</v>
      </c>
      <c r="AI98" s="17">
        <v>4</v>
      </c>
      <c r="AJ98" s="1"/>
    </row>
    <row r="99" spans="1:36" x14ac:dyDescent="0.2">
      <c r="A99" s="1" t="s">
        <v>221</v>
      </c>
      <c r="B99" s="1" t="s">
        <v>319</v>
      </c>
      <c r="C99" s="1" t="s">
        <v>511</v>
      </c>
      <c r="D99" s="1" t="s">
        <v>616</v>
      </c>
      <c r="E99" s="3">
        <v>56.466666666666669</v>
      </c>
      <c r="F99" s="3">
        <v>5.2444444444444445</v>
      </c>
      <c r="G99" s="3">
        <v>0.26666666666666666</v>
      </c>
      <c r="H99" s="3">
        <v>0.5</v>
      </c>
      <c r="I99" s="3">
        <v>0.61111111111111116</v>
      </c>
      <c r="J99" s="3">
        <v>0</v>
      </c>
      <c r="K99" s="3">
        <v>0</v>
      </c>
      <c r="L99" s="3">
        <v>2.5354444444444453</v>
      </c>
      <c r="M99" s="3">
        <v>4.822222222222222</v>
      </c>
      <c r="N99" s="3">
        <v>0</v>
      </c>
      <c r="O99" s="3">
        <f>SUM(Table2[[#This Row],[Qualified Social Work Staff Hours]:[Other Social Work Staff Hours]])/Table2[[#This Row],[MDS Census]]</f>
        <v>8.5399449035812661E-2</v>
      </c>
      <c r="P99" s="3">
        <v>3.9416666666666669</v>
      </c>
      <c r="Q99" s="3">
        <v>0</v>
      </c>
      <c r="R99" s="3">
        <f>SUM(Table2[[#This Row],[Qualified Activities Professional Hours]:[Other Activities Professional Hours]])/Table2[[#This Row],[MDS Census]]</f>
        <v>6.9805194805194801E-2</v>
      </c>
      <c r="S99" s="3">
        <v>4.0761111111111097</v>
      </c>
      <c r="T99" s="3">
        <v>0</v>
      </c>
      <c r="U99" s="3">
        <v>0</v>
      </c>
      <c r="V99" s="3">
        <f>SUM(Table2[[#This Row],[Occupational Therapist Hours]:[OT Aide Hours]])/Table2[[#This Row],[MDS Census]]</f>
        <v>7.2186147186147159E-2</v>
      </c>
      <c r="W99" s="3">
        <v>0.68411111111111123</v>
      </c>
      <c r="X99" s="3">
        <v>4.6785555555555538</v>
      </c>
      <c r="Y99" s="3">
        <v>0</v>
      </c>
      <c r="Z99" s="3">
        <f>SUM(Table2[[#This Row],[Physical Therapist (PT) Hours]:[PT Aide Hours]])/Table2[[#This Row],[MDS Census]]</f>
        <v>9.4970484061393121E-2</v>
      </c>
      <c r="AA99" s="3">
        <v>0</v>
      </c>
      <c r="AB99" s="3">
        <v>0</v>
      </c>
      <c r="AC99" s="3">
        <v>0</v>
      </c>
      <c r="AD99" s="3">
        <v>0</v>
      </c>
      <c r="AE99" s="3">
        <v>0</v>
      </c>
      <c r="AF99" s="3">
        <v>0</v>
      </c>
      <c r="AG99" s="3">
        <v>0</v>
      </c>
      <c r="AH99" s="1" t="s">
        <v>97</v>
      </c>
      <c r="AI99" s="17">
        <v>4</v>
      </c>
      <c r="AJ99" s="1"/>
    </row>
    <row r="100" spans="1:36" x14ac:dyDescent="0.2">
      <c r="A100" s="1" t="s">
        <v>221</v>
      </c>
      <c r="B100" s="1" t="s">
        <v>320</v>
      </c>
      <c r="C100" s="1" t="s">
        <v>512</v>
      </c>
      <c r="D100" s="1" t="s">
        <v>617</v>
      </c>
      <c r="E100" s="3">
        <v>58.644444444444446</v>
      </c>
      <c r="F100" s="3">
        <v>5.6</v>
      </c>
      <c r="G100" s="3">
        <v>0.3888888888888889</v>
      </c>
      <c r="H100" s="3">
        <v>0.51666666666666672</v>
      </c>
      <c r="I100" s="3">
        <v>0.36666666666666664</v>
      </c>
      <c r="J100" s="3">
        <v>0</v>
      </c>
      <c r="K100" s="3">
        <v>0</v>
      </c>
      <c r="L100" s="3">
        <v>4.4037777777777771</v>
      </c>
      <c r="M100" s="3">
        <v>5.6333333333333337</v>
      </c>
      <c r="N100" s="3">
        <v>4.5999999999999996</v>
      </c>
      <c r="O100" s="3">
        <f>SUM(Table2[[#This Row],[Qualified Social Work Staff Hours]:[Other Social Work Staff Hours]])/Table2[[#This Row],[MDS Census]]</f>
        <v>0.17449791587722624</v>
      </c>
      <c r="P100" s="3">
        <v>4.4611111111111112</v>
      </c>
      <c r="Q100" s="3">
        <v>9.4111111111111114</v>
      </c>
      <c r="R100" s="3">
        <f>SUM(Table2[[#This Row],[Qualified Activities Professional Hours]:[Other Activities Professional Hours]])/Table2[[#This Row],[MDS Census]]</f>
        <v>0.23654793482379691</v>
      </c>
      <c r="S100" s="3">
        <v>3.7042222222222234</v>
      </c>
      <c r="T100" s="3">
        <v>0.29522222222222216</v>
      </c>
      <c r="U100" s="3">
        <v>0</v>
      </c>
      <c r="V100" s="3">
        <f>SUM(Table2[[#This Row],[Occupational Therapist Hours]:[OT Aide Hours]])/Table2[[#This Row],[MDS Census]]</f>
        <v>6.8198181129215635E-2</v>
      </c>
      <c r="W100" s="3">
        <v>0.70922222222222231</v>
      </c>
      <c r="X100" s="3">
        <v>8.787666666666663</v>
      </c>
      <c r="Y100" s="3">
        <v>0</v>
      </c>
      <c r="Z100" s="3">
        <f>SUM(Table2[[#This Row],[Physical Therapist (PT) Hours]:[PT Aide Hours]])/Table2[[#This Row],[MDS Census]]</f>
        <v>0.16194012883668049</v>
      </c>
      <c r="AA100" s="3">
        <v>0</v>
      </c>
      <c r="AB100" s="3">
        <v>0</v>
      </c>
      <c r="AC100" s="3">
        <v>0</v>
      </c>
      <c r="AD100" s="3">
        <v>0</v>
      </c>
      <c r="AE100" s="3">
        <v>0</v>
      </c>
      <c r="AF100" s="3">
        <v>0</v>
      </c>
      <c r="AG100" s="3">
        <v>0</v>
      </c>
      <c r="AH100" s="1" t="s">
        <v>98</v>
      </c>
      <c r="AI100" s="17">
        <v>4</v>
      </c>
      <c r="AJ100" s="1"/>
    </row>
    <row r="101" spans="1:36" x14ac:dyDescent="0.2">
      <c r="A101" s="1" t="s">
        <v>221</v>
      </c>
      <c r="B101" s="1" t="s">
        <v>321</v>
      </c>
      <c r="C101" s="1" t="s">
        <v>513</v>
      </c>
      <c r="D101" s="1" t="s">
        <v>594</v>
      </c>
      <c r="E101" s="3">
        <v>118.64444444444445</v>
      </c>
      <c r="F101" s="3">
        <v>5.6888888888888891</v>
      </c>
      <c r="G101" s="3">
        <v>1.2666666666666666</v>
      </c>
      <c r="H101" s="3">
        <v>0</v>
      </c>
      <c r="I101" s="3">
        <v>0</v>
      </c>
      <c r="J101" s="3">
        <v>0</v>
      </c>
      <c r="K101" s="3">
        <v>0</v>
      </c>
      <c r="L101" s="3">
        <v>4.677777777777778</v>
      </c>
      <c r="M101" s="3">
        <v>6.1305555555555555</v>
      </c>
      <c r="N101" s="3">
        <v>11.222222222222221</v>
      </c>
      <c r="O101" s="3">
        <f>SUM(Table2[[#This Row],[Qualified Social Work Staff Hours]:[Other Social Work Staff Hours]])/Table2[[#This Row],[MDS Census]]</f>
        <v>0.14625866267091214</v>
      </c>
      <c r="P101" s="3">
        <v>0.4</v>
      </c>
      <c r="Q101" s="3">
        <v>17.613888888888887</v>
      </c>
      <c r="R101" s="3">
        <f>SUM(Table2[[#This Row],[Qualified Activities Professional Hours]:[Other Activities Professional Hours]])/Table2[[#This Row],[MDS Census]]</f>
        <v>0.15183086720359615</v>
      </c>
      <c r="S101" s="3">
        <v>2.7416666666666667</v>
      </c>
      <c r="T101" s="3">
        <v>19.963888888888889</v>
      </c>
      <c r="U101" s="3">
        <v>0</v>
      </c>
      <c r="V101" s="3">
        <f>SUM(Table2[[#This Row],[Occupational Therapist Hours]:[OT Aide Hours]])/Table2[[#This Row],[MDS Census]]</f>
        <v>0.19137478928638321</v>
      </c>
      <c r="W101" s="3">
        <v>2.7333333333333334</v>
      </c>
      <c r="X101" s="3">
        <v>18.358333333333334</v>
      </c>
      <c r="Y101" s="3">
        <v>0</v>
      </c>
      <c r="Z101" s="3">
        <f>SUM(Table2[[#This Row],[Physical Therapist (PT) Hours]:[PT Aide Hours]])/Table2[[#This Row],[MDS Census]]</f>
        <v>0.17777205469188989</v>
      </c>
      <c r="AA101" s="3">
        <v>0</v>
      </c>
      <c r="AB101" s="3">
        <v>0</v>
      </c>
      <c r="AC101" s="3">
        <v>0</v>
      </c>
      <c r="AD101" s="3">
        <v>0</v>
      </c>
      <c r="AE101" s="3">
        <v>0</v>
      </c>
      <c r="AF101" s="3">
        <v>0</v>
      </c>
      <c r="AG101" s="3">
        <v>0</v>
      </c>
      <c r="AH101" s="1" t="s">
        <v>99</v>
      </c>
      <c r="AI101" s="17">
        <v>4</v>
      </c>
      <c r="AJ101" s="1"/>
    </row>
    <row r="102" spans="1:36" x14ac:dyDescent="0.2">
      <c r="A102" s="1" t="s">
        <v>221</v>
      </c>
      <c r="B102" s="1" t="s">
        <v>322</v>
      </c>
      <c r="C102" s="1" t="s">
        <v>514</v>
      </c>
      <c r="D102" s="1" t="s">
        <v>618</v>
      </c>
      <c r="E102" s="3">
        <v>85.022222222222226</v>
      </c>
      <c r="F102" s="3">
        <v>29.673111111111105</v>
      </c>
      <c r="G102" s="3">
        <v>4.4444444444444446E-2</v>
      </c>
      <c r="H102" s="3">
        <v>0.22777777777777777</v>
      </c>
      <c r="I102" s="3">
        <v>0.8666666666666667</v>
      </c>
      <c r="J102" s="3">
        <v>0</v>
      </c>
      <c r="K102" s="3">
        <v>0</v>
      </c>
      <c r="L102" s="3">
        <v>4.3645555555555546</v>
      </c>
      <c r="M102" s="3">
        <v>0</v>
      </c>
      <c r="N102" s="3">
        <v>4.2185555555555547</v>
      </c>
      <c r="O102" s="3">
        <f>SUM(Table2[[#This Row],[Qualified Social Work Staff Hours]:[Other Social Work Staff Hours]])/Table2[[#This Row],[MDS Census]]</f>
        <v>4.9617093570308406E-2</v>
      </c>
      <c r="P102" s="3">
        <v>5.3032222222222218</v>
      </c>
      <c r="Q102" s="3">
        <v>3.1465555555555556</v>
      </c>
      <c r="R102" s="3">
        <f>SUM(Table2[[#This Row],[Qualified Activities Professional Hours]:[Other Activities Professional Hours]])/Table2[[#This Row],[MDS Census]]</f>
        <v>9.938316779926816E-2</v>
      </c>
      <c r="S102" s="3">
        <v>3.1236666666666668</v>
      </c>
      <c r="T102" s="3">
        <v>5.6888888888888891</v>
      </c>
      <c r="U102" s="3">
        <v>0</v>
      </c>
      <c r="V102" s="3">
        <f>SUM(Table2[[#This Row],[Occupational Therapist Hours]:[OT Aide Hours]])/Table2[[#This Row],[MDS Census]]</f>
        <v>0.10365002613695765</v>
      </c>
      <c r="W102" s="3">
        <v>0.5384444444444445</v>
      </c>
      <c r="X102" s="3">
        <v>3.9150000000000009</v>
      </c>
      <c r="Y102" s="3">
        <v>0</v>
      </c>
      <c r="Z102" s="3">
        <f>SUM(Table2[[#This Row],[Physical Therapist (PT) Hours]:[PT Aide Hours]])/Table2[[#This Row],[MDS Census]]</f>
        <v>5.2379769994772611E-2</v>
      </c>
      <c r="AA102" s="3">
        <v>0</v>
      </c>
      <c r="AB102" s="3">
        <v>0</v>
      </c>
      <c r="AC102" s="3">
        <v>0</v>
      </c>
      <c r="AD102" s="3">
        <v>0</v>
      </c>
      <c r="AE102" s="3">
        <v>0</v>
      </c>
      <c r="AF102" s="3">
        <v>0</v>
      </c>
      <c r="AG102" s="3">
        <v>0</v>
      </c>
      <c r="AH102" s="1" t="s">
        <v>100</v>
      </c>
      <c r="AI102" s="17">
        <v>4</v>
      </c>
      <c r="AJ102" s="1"/>
    </row>
    <row r="103" spans="1:36" x14ac:dyDescent="0.2">
      <c r="A103" s="1" t="s">
        <v>221</v>
      </c>
      <c r="B103" s="1" t="s">
        <v>323</v>
      </c>
      <c r="C103" s="1" t="s">
        <v>515</v>
      </c>
      <c r="D103" s="1" t="s">
        <v>593</v>
      </c>
      <c r="E103" s="3">
        <v>125.91111111111111</v>
      </c>
      <c r="F103" s="3">
        <v>5.6888888888888891</v>
      </c>
      <c r="G103" s="3">
        <v>0.46666666666666667</v>
      </c>
      <c r="H103" s="3">
        <v>2.7777777777777776E-2</v>
      </c>
      <c r="I103" s="3">
        <v>2.9333333333333331</v>
      </c>
      <c r="J103" s="3">
        <v>0</v>
      </c>
      <c r="K103" s="3">
        <v>0</v>
      </c>
      <c r="L103" s="3">
        <v>24.889777777777773</v>
      </c>
      <c r="M103" s="3">
        <v>3.8222222222222224</v>
      </c>
      <c r="N103" s="3">
        <v>5.2748888888888894</v>
      </c>
      <c r="O103" s="3">
        <f>SUM(Table2[[#This Row],[Qualified Social Work Staff Hours]:[Other Social Work Staff Hours]])/Table2[[#This Row],[MDS Census]]</f>
        <v>7.2250264737027892E-2</v>
      </c>
      <c r="P103" s="3">
        <v>3.8024444444444443</v>
      </c>
      <c r="Q103" s="3">
        <v>8.3611111111111107</v>
      </c>
      <c r="R103" s="3">
        <f>SUM(Table2[[#This Row],[Qualified Activities Professional Hours]:[Other Activities Professional Hours]])/Table2[[#This Row],[MDS Census]]</f>
        <v>9.6604306388986927E-2</v>
      </c>
      <c r="S103" s="3">
        <v>10.776333333333332</v>
      </c>
      <c r="T103" s="3">
        <v>8.8757777777777775</v>
      </c>
      <c r="U103" s="3">
        <v>6.2954444444444446</v>
      </c>
      <c r="V103" s="3">
        <f>SUM(Table2[[#This Row],[Occupational Therapist Hours]:[OT Aide Hours]])/Table2[[#This Row],[MDS Census]]</f>
        <v>0.20607836216025416</v>
      </c>
      <c r="W103" s="3">
        <v>8.8887777777777757</v>
      </c>
      <c r="X103" s="3">
        <v>17.047555555555558</v>
      </c>
      <c r="Y103" s="3">
        <v>4.9865555555555563</v>
      </c>
      <c r="Z103" s="3">
        <f>SUM(Table2[[#This Row],[Physical Therapist (PT) Hours]:[PT Aide Hours]])/Table2[[#This Row],[MDS Census]]</f>
        <v>0.24559301094246383</v>
      </c>
      <c r="AA103" s="3">
        <v>0</v>
      </c>
      <c r="AB103" s="3">
        <v>0</v>
      </c>
      <c r="AC103" s="3">
        <v>0</v>
      </c>
      <c r="AD103" s="3">
        <v>68.720444444444482</v>
      </c>
      <c r="AE103" s="3">
        <v>0</v>
      </c>
      <c r="AF103" s="3">
        <v>0</v>
      </c>
      <c r="AG103" s="3">
        <v>0</v>
      </c>
      <c r="AH103" s="1" t="s">
        <v>101</v>
      </c>
      <c r="AI103" s="17">
        <v>4</v>
      </c>
      <c r="AJ103" s="1"/>
    </row>
    <row r="104" spans="1:36" x14ac:dyDescent="0.2">
      <c r="A104" s="1" t="s">
        <v>221</v>
      </c>
      <c r="B104" s="1" t="s">
        <v>324</v>
      </c>
      <c r="C104" s="1" t="s">
        <v>444</v>
      </c>
      <c r="D104" s="1" t="s">
        <v>571</v>
      </c>
      <c r="E104" s="3">
        <v>112.67777777777778</v>
      </c>
      <c r="F104" s="3">
        <v>33.791666666666664</v>
      </c>
      <c r="G104" s="3">
        <v>1.2900000000000003</v>
      </c>
      <c r="H104" s="3">
        <v>0.44444444444444442</v>
      </c>
      <c r="I104" s="3">
        <v>0.73055555555555551</v>
      </c>
      <c r="J104" s="3">
        <v>0</v>
      </c>
      <c r="K104" s="3">
        <v>4.3294444444444444</v>
      </c>
      <c r="L104" s="3">
        <v>4.5623333333333331</v>
      </c>
      <c r="M104" s="3">
        <v>5.9333333333333336</v>
      </c>
      <c r="N104" s="3">
        <v>0</v>
      </c>
      <c r="O104" s="3">
        <f>SUM(Table2[[#This Row],[Qualified Social Work Staff Hours]:[Other Social Work Staff Hours]])/Table2[[#This Row],[MDS Census]]</f>
        <v>5.2657528843309341E-2</v>
      </c>
      <c r="P104" s="3">
        <v>5.6888888888888891</v>
      </c>
      <c r="Q104" s="3">
        <v>49.005555555555553</v>
      </c>
      <c r="R104" s="3">
        <f>SUM(Table2[[#This Row],[Qualified Activities Professional Hours]:[Other Activities Professional Hours]])/Table2[[#This Row],[MDS Census]]</f>
        <v>0.48540577852282812</v>
      </c>
      <c r="S104" s="3">
        <v>4.9153333333333329</v>
      </c>
      <c r="T104" s="3">
        <v>6.1326666666666689</v>
      </c>
      <c r="U104" s="3">
        <v>0</v>
      </c>
      <c r="V104" s="3">
        <f>SUM(Table2[[#This Row],[Occupational Therapist Hours]:[OT Aide Hours]])/Table2[[#This Row],[MDS Census]]</f>
        <v>9.8049502021496912E-2</v>
      </c>
      <c r="W104" s="3">
        <v>5.4213333333333331</v>
      </c>
      <c r="X104" s="3">
        <v>8.6786666666666648</v>
      </c>
      <c r="Y104" s="3">
        <v>0</v>
      </c>
      <c r="Z104" s="3">
        <f>SUM(Table2[[#This Row],[Physical Therapist (PT) Hours]:[PT Aide Hours]])/Table2[[#This Row],[MDS Census]]</f>
        <v>0.12513558820629128</v>
      </c>
      <c r="AA104" s="3">
        <v>0</v>
      </c>
      <c r="AB104" s="3">
        <v>0</v>
      </c>
      <c r="AC104" s="3">
        <v>0</v>
      </c>
      <c r="AD104" s="3">
        <v>6.7333333333333334</v>
      </c>
      <c r="AE104" s="3">
        <v>0</v>
      </c>
      <c r="AF104" s="3">
        <v>0</v>
      </c>
      <c r="AG104" s="3">
        <v>0</v>
      </c>
      <c r="AH104" s="1" t="s">
        <v>102</v>
      </c>
      <c r="AI104" s="17">
        <v>4</v>
      </c>
      <c r="AJ104" s="1"/>
    </row>
    <row r="105" spans="1:36" x14ac:dyDescent="0.2">
      <c r="A105" s="1" t="s">
        <v>221</v>
      </c>
      <c r="B105" s="1" t="s">
        <v>325</v>
      </c>
      <c r="C105" s="1" t="s">
        <v>454</v>
      </c>
      <c r="D105" s="1" t="s">
        <v>579</v>
      </c>
      <c r="E105" s="3">
        <v>156.98888888888888</v>
      </c>
      <c r="F105" s="3">
        <v>24.724000000000007</v>
      </c>
      <c r="G105" s="3">
        <v>0.13333333333333333</v>
      </c>
      <c r="H105" s="3">
        <v>0.2388888888888889</v>
      </c>
      <c r="I105" s="3">
        <v>0</v>
      </c>
      <c r="J105" s="3">
        <v>0</v>
      </c>
      <c r="K105" s="3">
        <v>0</v>
      </c>
      <c r="L105" s="3">
        <v>14.66977777777778</v>
      </c>
      <c r="M105" s="3">
        <v>5.333333333333333</v>
      </c>
      <c r="N105" s="3">
        <v>10.622222222222222</v>
      </c>
      <c r="O105" s="3">
        <f>SUM(Table2[[#This Row],[Qualified Social Work Staff Hours]:[Other Social Work Staff Hours]])/Table2[[#This Row],[MDS Census]]</f>
        <v>0.10163493523957817</v>
      </c>
      <c r="P105" s="3">
        <v>4.8888888888888893</v>
      </c>
      <c r="Q105" s="3">
        <v>10.776888888888891</v>
      </c>
      <c r="R105" s="3">
        <f>SUM(Table2[[#This Row],[Qualified Activities Professional Hours]:[Other Activities Professional Hours]])/Table2[[#This Row],[MDS Census]]</f>
        <v>9.9789086276452707E-2</v>
      </c>
      <c r="S105" s="3">
        <v>4.9615555555555551</v>
      </c>
      <c r="T105" s="3">
        <v>16.93911111111111</v>
      </c>
      <c r="U105" s="3">
        <v>0</v>
      </c>
      <c r="V105" s="3">
        <f>SUM(Table2[[#This Row],[Occupational Therapist Hours]:[OT Aide Hours]])/Table2[[#This Row],[MDS Census]]</f>
        <v>0.1395045650789157</v>
      </c>
      <c r="W105" s="3">
        <v>4.5345555555555572</v>
      </c>
      <c r="X105" s="3">
        <v>10.847888888888885</v>
      </c>
      <c r="Y105" s="3">
        <v>4.4758888888888873</v>
      </c>
      <c r="Z105" s="3">
        <f>SUM(Table2[[#This Row],[Physical Therapist (PT) Hours]:[PT Aide Hours]])/Table2[[#This Row],[MDS Census]]</f>
        <v>0.12649515181541507</v>
      </c>
      <c r="AA105" s="3">
        <v>0</v>
      </c>
      <c r="AB105" s="3">
        <v>0</v>
      </c>
      <c r="AC105" s="3">
        <v>0</v>
      </c>
      <c r="AD105" s="3">
        <v>0</v>
      </c>
      <c r="AE105" s="3">
        <v>0</v>
      </c>
      <c r="AF105" s="3">
        <v>0</v>
      </c>
      <c r="AG105" s="3">
        <v>0</v>
      </c>
      <c r="AH105" s="1" t="s">
        <v>103</v>
      </c>
      <c r="AI105" s="17">
        <v>4</v>
      </c>
      <c r="AJ105" s="1"/>
    </row>
    <row r="106" spans="1:36" x14ac:dyDescent="0.2">
      <c r="A106" s="1" t="s">
        <v>221</v>
      </c>
      <c r="B106" s="1" t="s">
        <v>326</v>
      </c>
      <c r="C106" s="1" t="s">
        <v>516</v>
      </c>
      <c r="D106" s="1" t="s">
        <v>619</v>
      </c>
      <c r="E106" s="3">
        <v>54.766666666666666</v>
      </c>
      <c r="F106" s="3">
        <v>21.576888888888899</v>
      </c>
      <c r="G106" s="3">
        <v>0.46666666666666667</v>
      </c>
      <c r="H106" s="3">
        <v>0.2388888888888889</v>
      </c>
      <c r="I106" s="3">
        <v>0</v>
      </c>
      <c r="J106" s="3">
        <v>0</v>
      </c>
      <c r="K106" s="3">
        <v>0</v>
      </c>
      <c r="L106" s="3">
        <v>4.338222222222222</v>
      </c>
      <c r="M106" s="3">
        <v>0</v>
      </c>
      <c r="N106" s="3">
        <v>5.6</v>
      </c>
      <c r="O106" s="3">
        <f>SUM(Table2[[#This Row],[Qualified Social Work Staff Hours]:[Other Social Work Staff Hours]])/Table2[[#This Row],[MDS Census]]</f>
        <v>0.10225197808886183</v>
      </c>
      <c r="P106" s="3">
        <v>3.1148888888888893</v>
      </c>
      <c r="Q106" s="3">
        <v>1.2794444444444444</v>
      </c>
      <c r="R106" s="3">
        <f>SUM(Table2[[#This Row],[Qualified Activities Professional Hours]:[Other Activities Professional Hours]])/Table2[[#This Row],[MDS Census]]</f>
        <v>8.0237370663420585E-2</v>
      </c>
      <c r="S106" s="3">
        <v>0.93877777777777771</v>
      </c>
      <c r="T106" s="3">
        <v>3.5971111111111114</v>
      </c>
      <c r="U106" s="3">
        <v>0</v>
      </c>
      <c r="V106" s="3">
        <f>SUM(Table2[[#This Row],[Occupational Therapist Hours]:[OT Aide Hours]])/Table2[[#This Row],[MDS Census]]</f>
        <v>8.2822073442889041E-2</v>
      </c>
      <c r="W106" s="3">
        <v>0.77322222222222214</v>
      </c>
      <c r="X106" s="3">
        <v>4.5092222222222222</v>
      </c>
      <c r="Y106" s="3">
        <v>0</v>
      </c>
      <c r="Z106" s="3">
        <f>SUM(Table2[[#This Row],[Physical Therapist (PT) Hours]:[PT Aide Hours]])/Table2[[#This Row],[MDS Census]]</f>
        <v>9.645364171231488E-2</v>
      </c>
      <c r="AA106" s="3">
        <v>0</v>
      </c>
      <c r="AB106" s="3">
        <v>0</v>
      </c>
      <c r="AC106" s="3">
        <v>0</v>
      </c>
      <c r="AD106" s="3">
        <v>0</v>
      </c>
      <c r="AE106" s="3">
        <v>0</v>
      </c>
      <c r="AF106" s="3">
        <v>0</v>
      </c>
      <c r="AG106" s="3">
        <v>0</v>
      </c>
      <c r="AH106" s="1" t="s">
        <v>104</v>
      </c>
      <c r="AI106" s="17">
        <v>4</v>
      </c>
      <c r="AJ106" s="1"/>
    </row>
    <row r="107" spans="1:36" x14ac:dyDescent="0.2">
      <c r="A107" s="1" t="s">
        <v>221</v>
      </c>
      <c r="B107" s="1" t="s">
        <v>327</v>
      </c>
      <c r="C107" s="1" t="s">
        <v>517</v>
      </c>
      <c r="D107" s="1" t="s">
        <v>620</v>
      </c>
      <c r="E107" s="3">
        <v>64.7</v>
      </c>
      <c r="F107" s="3">
        <v>5.5111111111111111</v>
      </c>
      <c r="G107" s="3">
        <v>0.23333333333333334</v>
      </c>
      <c r="H107" s="3">
        <v>0.16666666666666666</v>
      </c>
      <c r="I107" s="3">
        <v>0.46111111111111114</v>
      </c>
      <c r="J107" s="3">
        <v>0</v>
      </c>
      <c r="K107" s="3">
        <v>0</v>
      </c>
      <c r="L107" s="3">
        <v>5.6256666666666666</v>
      </c>
      <c r="M107" s="3">
        <v>9.7944444444444443</v>
      </c>
      <c r="N107" s="3">
        <v>0</v>
      </c>
      <c r="O107" s="3">
        <f>SUM(Table2[[#This Row],[Qualified Social Work Staff Hours]:[Other Social Work Staff Hours]])/Table2[[#This Row],[MDS Census]]</f>
        <v>0.15138244890949681</v>
      </c>
      <c r="P107" s="3">
        <v>5.0944444444444441</v>
      </c>
      <c r="Q107" s="3">
        <v>10.525</v>
      </c>
      <c r="R107" s="3">
        <f>SUM(Table2[[#This Row],[Qualified Activities Professional Hours]:[Other Activities Professional Hours]])/Table2[[#This Row],[MDS Census]]</f>
        <v>0.24141336081057871</v>
      </c>
      <c r="S107" s="3">
        <v>0.58900000000000008</v>
      </c>
      <c r="T107" s="3">
        <v>3.3745555555555549</v>
      </c>
      <c r="U107" s="3">
        <v>0</v>
      </c>
      <c r="V107" s="3">
        <f>SUM(Table2[[#This Row],[Occupational Therapist Hours]:[OT Aide Hours]])/Table2[[#This Row],[MDS Census]]</f>
        <v>6.1260518633007029E-2</v>
      </c>
      <c r="W107" s="3">
        <v>0.65322222222222226</v>
      </c>
      <c r="X107" s="3">
        <v>4.1181111111111113</v>
      </c>
      <c r="Y107" s="3">
        <v>0</v>
      </c>
      <c r="Z107" s="3">
        <f>SUM(Table2[[#This Row],[Physical Therapist (PT) Hours]:[PT Aide Hours]])/Table2[[#This Row],[MDS Census]]</f>
        <v>7.3745492014425554E-2</v>
      </c>
      <c r="AA107" s="3">
        <v>0</v>
      </c>
      <c r="AB107" s="3">
        <v>0</v>
      </c>
      <c r="AC107" s="3">
        <v>0</v>
      </c>
      <c r="AD107" s="3">
        <v>0</v>
      </c>
      <c r="AE107" s="3">
        <v>0</v>
      </c>
      <c r="AF107" s="3">
        <v>0</v>
      </c>
      <c r="AG107" s="3">
        <v>0</v>
      </c>
      <c r="AH107" s="1" t="s">
        <v>105</v>
      </c>
      <c r="AI107" s="17">
        <v>4</v>
      </c>
      <c r="AJ107" s="1"/>
    </row>
    <row r="108" spans="1:36" x14ac:dyDescent="0.2">
      <c r="A108" s="1" t="s">
        <v>221</v>
      </c>
      <c r="B108" s="1" t="s">
        <v>328</v>
      </c>
      <c r="C108" s="1" t="s">
        <v>518</v>
      </c>
      <c r="D108" s="1" t="s">
        <v>621</v>
      </c>
      <c r="E108" s="3">
        <v>61.055555555555557</v>
      </c>
      <c r="F108" s="3">
        <v>5.4222222222222225</v>
      </c>
      <c r="G108" s="3">
        <v>0.6</v>
      </c>
      <c r="H108" s="3">
        <v>0.29444444444444445</v>
      </c>
      <c r="I108" s="3">
        <v>0.66666666666666663</v>
      </c>
      <c r="J108" s="3">
        <v>0</v>
      </c>
      <c r="K108" s="3">
        <v>0</v>
      </c>
      <c r="L108" s="3">
        <v>4.0831111111111111</v>
      </c>
      <c r="M108" s="3">
        <v>4.1624444444444446</v>
      </c>
      <c r="N108" s="3">
        <v>0</v>
      </c>
      <c r="O108" s="3">
        <f>SUM(Table2[[#This Row],[Qualified Social Work Staff Hours]:[Other Social Work Staff Hours]])/Table2[[#This Row],[MDS Census]]</f>
        <v>6.8174704276615108E-2</v>
      </c>
      <c r="P108" s="3">
        <v>5.2146666666666661</v>
      </c>
      <c r="Q108" s="3">
        <v>0</v>
      </c>
      <c r="R108" s="3">
        <f>SUM(Table2[[#This Row],[Qualified Activities Professional Hours]:[Other Activities Professional Hours]])/Table2[[#This Row],[MDS Census]]</f>
        <v>8.5408553230209266E-2</v>
      </c>
      <c r="S108" s="3">
        <v>5.2642222222222221</v>
      </c>
      <c r="T108" s="3">
        <v>4.3403333333333336</v>
      </c>
      <c r="U108" s="3">
        <v>0</v>
      </c>
      <c r="V108" s="3">
        <f>SUM(Table2[[#This Row],[Occupational Therapist Hours]:[OT Aide Hours]])/Table2[[#This Row],[MDS Census]]</f>
        <v>0.15730846223839856</v>
      </c>
      <c r="W108" s="3">
        <v>3.3414444444444444</v>
      </c>
      <c r="X108" s="3">
        <v>4.2139999999999995</v>
      </c>
      <c r="Y108" s="3">
        <v>0</v>
      </c>
      <c r="Z108" s="3">
        <f>SUM(Table2[[#This Row],[Physical Therapist (PT) Hours]:[PT Aide Hours]])/Table2[[#This Row],[MDS Census]]</f>
        <v>0.12374704276615103</v>
      </c>
      <c r="AA108" s="3">
        <v>0</v>
      </c>
      <c r="AB108" s="3">
        <v>0</v>
      </c>
      <c r="AC108" s="3">
        <v>0</v>
      </c>
      <c r="AD108" s="3">
        <v>0</v>
      </c>
      <c r="AE108" s="3">
        <v>0</v>
      </c>
      <c r="AF108" s="3">
        <v>0</v>
      </c>
      <c r="AG108" s="3">
        <v>0</v>
      </c>
      <c r="AH108" s="1" t="s">
        <v>106</v>
      </c>
      <c r="AI108" s="17">
        <v>4</v>
      </c>
      <c r="AJ108" s="1"/>
    </row>
    <row r="109" spans="1:36" x14ac:dyDescent="0.2">
      <c r="A109" s="1" t="s">
        <v>221</v>
      </c>
      <c r="B109" s="1" t="s">
        <v>329</v>
      </c>
      <c r="C109" s="1" t="s">
        <v>519</v>
      </c>
      <c r="D109" s="1" t="s">
        <v>614</v>
      </c>
      <c r="E109" s="3">
        <v>62.133333333333333</v>
      </c>
      <c r="F109" s="3">
        <v>5.0666666666666664</v>
      </c>
      <c r="G109" s="3">
        <v>1</v>
      </c>
      <c r="H109" s="3">
        <v>0.5</v>
      </c>
      <c r="I109" s="3">
        <v>0.25</v>
      </c>
      <c r="J109" s="3">
        <v>0</v>
      </c>
      <c r="K109" s="3">
        <v>0</v>
      </c>
      <c r="L109" s="3">
        <v>3.9843333333333324</v>
      </c>
      <c r="M109" s="3">
        <v>0</v>
      </c>
      <c r="N109" s="3">
        <v>5.5666666666666664</v>
      </c>
      <c r="O109" s="3">
        <f>SUM(Table2[[#This Row],[Qualified Social Work Staff Hours]:[Other Social Work Staff Hours]])/Table2[[#This Row],[MDS Census]]</f>
        <v>8.959227467811158E-2</v>
      </c>
      <c r="P109" s="3">
        <v>5.1805555555555554</v>
      </c>
      <c r="Q109" s="3">
        <v>0</v>
      </c>
      <c r="R109" s="3">
        <f>SUM(Table2[[#This Row],[Qualified Activities Professional Hours]:[Other Activities Professional Hours]])/Table2[[#This Row],[MDS Census]]</f>
        <v>8.3378040057224601E-2</v>
      </c>
      <c r="S109" s="3">
        <v>0.46755555555555556</v>
      </c>
      <c r="T109" s="3">
        <v>4.948999999999999</v>
      </c>
      <c r="U109" s="3">
        <v>0</v>
      </c>
      <c r="V109" s="3">
        <f>SUM(Table2[[#This Row],[Occupational Therapist Hours]:[OT Aide Hours]])/Table2[[#This Row],[MDS Census]]</f>
        <v>8.7176323319027166E-2</v>
      </c>
      <c r="W109" s="3">
        <v>0.53566666666666651</v>
      </c>
      <c r="X109" s="3">
        <v>4.1475555555555532</v>
      </c>
      <c r="Y109" s="3">
        <v>0</v>
      </c>
      <c r="Z109" s="3">
        <f>SUM(Table2[[#This Row],[Physical Therapist (PT) Hours]:[PT Aide Hours]])/Table2[[#This Row],[MDS Census]]</f>
        <v>7.5373748211731012E-2</v>
      </c>
      <c r="AA109" s="3">
        <v>0</v>
      </c>
      <c r="AB109" s="3">
        <v>0</v>
      </c>
      <c r="AC109" s="3">
        <v>0</v>
      </c>
      <c r="AD109" s="3">
        <v>0</v>
      </c>
      <c r="AE109" s="3">
        <v>0</v>
      </c>
      <c r="AF109" s="3">
        <v>0</v>
      </c>
      <c r="AG109" s="3">
        <v>0</v>
      </c>
      <c r="AH109" s="1" t="s">
        <v>107</v>
      </c>
      <c r="AI109" s="17">
        <v>4</v>
      </c>
      <c r="AJ109" s="1"/>
    </row>
    <row r="110" spans="1:36" x14ac:dyDescent="0.2">
      <c r="A110" s="1" t="s">
        <v>221</v>
      </c>
      <c r="B110" s="1" t="s">
        <v>330</v>
      </c>
      <c r="C110" s="1" t="s">
        <v>520</v>
      </c>
      <c r="D110" s="1" t="s">
        <v>622</v>
      </c>
      <c r="E110" s="3">
        <v>110.38888888888889</v>
      </c>
      <c r="F110" s="3">
        <v>5.5111111111111111</v>
      </c>
      <c r="G110" s="3">
        <v>1.1555555555555554</v>
      </c>
      <c r="H110" s="3">
        <v>0.44444444444444442</v>
      </c>
      <c r="I110" s="3">
        <v>4.8555555555555552</v>
      </c>
      <c r="J110" s="3">
        <v>0</v>
      </c>
      <c r="K110" s="3">
        <v>0</v>
      </c>
      <c r="L110" s="3">
        <v>5.3881111111111109</v>
      </c>
      <c r="M110" s="3">
        <v>0</v>
      </c>
      <c r="N110" s="3">
        <v>26.801000000000002</v>
      </c>
      <c r="O110" s="3">
        <f>SUM(Table2[[#This Row],[Qualified Social Work Staff Hours]:[Other Social Work Staff Hours]])/Table2[[#This Row],[MDS Census]]</f>
        <v>0.24278711625566182</v>
      </c>
      <c r="P110" s="3">
        <v>5.9815555555555537</v>
      </c>
      <c r="Q110" s="3">
        <v>14.911888888888885</v>
      </c>
      <c r="R110" s="3">
        <f>SUM(Table2[[#This Row],[Qualified Activities Professional Hours]:[Other Activities Professional Hours]])/Table2[[#This Row],[MDS Census]]</f>
        <v>0.18927126321087062</v>
      </c>
      <c r="S110" s="3">
        <v>5.6583333333333332</v>
      </c>
      <c r="T110" s="3">
        <v>5.2611111111111111</v>
      </c>
      <c r="U110" s="3">
        <v>0</v>
      </c>
      <c r="V110" s="3">
        <f>SUM(Table2[[#This Row],[Occupational Therapist Hours]:[OT Aide Hours]])/Table2[[#This Row],[MDS Census]]</f>
        <v>9.8917966784096631E-2</v>
      </c>
      <c r="W110" s="3">
        <v>2.2194444444444446</v>
      </c>
      <c r="X110" s="3">
        <v>10.563888888888888</v>
      </c>
      <c r="Y110" s="3">
        <v>0</v>
      </c>
      <c r="Z110" s="3">
        <f>SUM(Table2[[#This Row],[Physical Therapist (PT) Hours]:[PT Aide Hours]])/Table2[[#This Row],[MDS Census]]</f>
        <v>0.11580271766482134</v>
      </c>
      <c r="AA110" s="3">
        <v>0</v>
      </c>
      <c r="AB110" s="3">
        <v>0</v>
      </c>
      <c r="AC110" s="3">
        <v>0</v>
      </c>
      <c r="AD110" s="3">
        <v>0</v>
      </c>
      <c r="AE110" s="3">
        <v>0</v>
      </c>
      <c r="AF110" s="3">
        <v>0</v>
      </c>
      <c r="AG110" s="3">
        <v>0</v>
      </c>
      <c r="AH110" s="1" t="s">
        <v>108</v>
      </c>
      <c r="AI110" s="17">
        <v>4</v>
      </c>
      <c r="AJ110" s="1"/>
    </row>
    <row r="111" spans="1:36" x14ac:dyDescent="0.2">
      <c r="A111" s="1" t="s">
        <v>221</v>
      </c>
      <c r="B111" s="1" t="s">
        <v>331</v>
      </c>
      <c r="C111" s="1" t="s">
        <v>521</v>
      </c>
      <c r="D111" s="1" t="s">
        <v>618</v>
      </c>
      <c r="E111" s="3">
        <v>73.555555555555557</v>
      </c>
      <c r="F111" s="3">
        <v>5.6</v>
      </c>
      <c r="G111" s="3">
        <v>1.1166666666666667</v>
      </c>
      <c r="H111" s="3">
        <v>0.33333333333333331</v>
      </c>
      <c r="I111" s="3">
        <v>0.25555555555555554</v>
      </c>
      <c r="J111" s="3">
        <v>0</v>
      </c>
      <c r="K111" s="3">
        <v>0</v>
      </c>
      <c r="L111" s="3">
        <v>2.3831111111111118</v>
      </c>
      <c r="M111" s="3">
        <v>2.6638888888888888</v>
      </c>
      <c r="N111" s="3">
        <v>0</v>
      </c>
      <c r="O111" s="3">
        <f>SUM(Table2[[#This Row],[Qualified Social Work Staff Hours]:[Other Social Work Staff Hours]])/Table2[[#This Row],[MDS Census]]</f>
        <v>3.6216012084592145E-2</v>
      </c>
      <c r="P111" s="3">
        <v>2.2666666666666666</v>
      </c>
      <c r="Q111" s="3">
        <v>7.5861111111111112</v>
      </c>
      <c r="R111" s="3">
        <f>SUM(Table2[[#This Row],[Qualified Activities Professional Hours]:[Other Activities Professional Hours]])/Table2[[#This Row],[MDS Census]]</f>
        <v>0.13395015105740182</v>
      </c>
      <c r="S111" s="3">
        <v>4.3558888888888871</v>
      </c>
      <c r="T111" s="3">
        <v>0</v>
      </c>
      <c r="U111" s="3">
        <v>0</v>
      </c>
      <c r="V111" s="3">
        <f>SUM(Table2[[#This Row],[Occupational Therapist Hours]:[OT Aide Hours]])/Table2[[#This Row],[MDS Census]]</f>
        <v>5.9219033232628372E-2</v>
      </c>
      <c r="W111" s="3">
        <v>4.1906666666666661</v>
      </c>
      <c r="X111" s="3">
        <v>5.192444444444444</v>
      </c>
      <c r="Y111" s="3">
        <v>0</v>
      </c>
      <c r="Z111" s="3">
        <f>SUM(Table2[[#This Row],[Physical Therapist (PT) Hours]:[PT Aide Hours]])/Table2[[#This Row],[MDS Census]]</f>
        <v>0.12756495468277942</v>
      </c>
      <c r="AA111" s="3">
        <v>0</v>
      </c>
      <c r="AB111" s="3">
        <v>0</v>
      </c>
      <c r="AC111" s="3">
        <v>0</v>
      </c>
      <c r="AD111" s="3">
        <v>0</v>
      </c>
      <c r="AE111" s="3">
        <v>0</v>
      </c>
      <c r="AF111" s="3">
        <v>0</v>
      </c>
      <c r="AG111" s="3">
        <v>0</v>
      </c>
      <c r="AH111" s="1" t="s">
        <v>109</v>
      </c>
      <c r="AI111" s="17">
        <v>4</v>
      </c>
      <c r="AJ111" s="1"/>
    </row>
    <row r="112" spans="1:36" x14ac:dyDescent="0.2">
      <c r="A112" s="1" t="s">
        <v>221</v>
      </c>
      <c r="B112" s="1" t="s">
        <v>332</v>
      </c>
      <c r="C112" s="1" t="s">
        <v>522</v>
      </c>
      <c r="D112" s="1" t="s">
        <v>599</v>
      </c>
      <c r="E112" s="3">
        <v>66.13333333333334</v>
      </c>
      <c r="F112" s="3">
        <v>10.933333333333334</v>
      </c>
      <c r="G112" s="3">
        <v>0.26666666666666666</v>
      </c>
      <c r="H112" s="3">
        <v>0.23333333333333334</v>
      </c>
      <c r="I112" s="3">
        <v>0.44444444444444442</v>
      </c>
      <c r="J112" s="3">
        <v>0</v>
      </c>
      <c r="K112" s="3">
        <v>0</v>
      </c>
      <c r="L112" s="3">
        <v>1.7472222222222222</v>
      </c>
      <c r="M112" s="3">
        <v>0.13333333333333333</v>
      </c>
      <c r="N112" s="3">
        <v>13.066666666666666</v>
      </c>
      <c r="O112" s="3">
        <f>SUM(Table2[[#This Row],[Qualified Social Work Staff Hours]:[Other Social Work Staff Hours]])/Table2[[#This Row],[MDS Census]]</f>
        <v>0.19959677419354835</v>
      </c>
      <c r="P112" s="3">
        <v>1.3777777777777778</v>
      </c>
      <c r="Q112" s="3">
        <v>14.772222222222222</v>
      </c>
      <c r="R112" s="3">
        <f>SUM(Table2[[#This Row],[Qualified Activities Professional Hours]:[Other Activities Professional Hours]])/Table2[[#This Row],[MDS Census]]</f>
        <v>0.24420362903225801</v>
      </c>
      <c r="S112" s="3">
        <v>1.6416666666666666</v>
      </c>
      <c r="T112" s="3">
        <v>5.25</v>
      </c>
      <c r="U112" s="3">
        <v>0</v>
      </c>
      <c r="V112" s="3">
        <f>SUM(Table2[[#This Row],[Occupational Therapist Hours]:[OT Aide Hours]])/Table2[[#This Row],[MDS Census]]</f>
        <v>0.1042086693548387</v>
      </c>
      <c r="W112" s="3">
        <v>1.1472222222222221</v>
      </c>
      <c r="X112" s="3">
        <v>4.8111111111111109</v>
      </c>
      <c r="Y112" s="3">
        <v>0</v>
      </c>
      <c r="Z112" s="3">
        <f>SUM(Table2[[#This Row],[Physical Therapist (PT) Hours]:[PT Aide Hours]])/Table2[[#This Row],[MDS Census]]</f>
        <v>9.0095766129032251E-2</v>
      </c>
      <c r="AA112" s="3">
        <v>0</v>
      </c>
      <c r="AB112" s="3">
        <v>0</v>
      </c>
      <c r="AC112" s="3">
        <v>0</v>
      </c>
      <c r="AD112" s="3">
        <v>0</v>
      </c>
      <c r="AE112" s="3">
        <v>0</v>
      </c>
      <c r="AF112" s="3">
        <v>0</v>
      </c>
      <c r="AG112" s="3">
        <v>0</v>
      </c>
      <c r="AH112" s="1" t="s">
        <v>110</v>
      </c>
      <c r="AI112" s="17">
        <v>4</v>
      </c>
      <c r="AJ112" s="1"/>
    </row>
    <row r="113" spans="1:36" x14ac:dyDescent="0.2">
      <c r="A113" s="1" t="s">
        <v>221</v>
      </c>
      <c r="B113" s="1" t="s">
        <v>333</v>
      </c>
      <c r="C113" s="1" t="s">
        <v>518</v>
      </c>
      <c r="D113" s="1" t="s">
        <v>621</v>
      </c>
      <c r="E113" s="3">
        <v>101.95555555555555</v>
      </c>
      <c r="F113" s="3">
        <v>5.6888888888888891</v>
      </c>
      <c r="G113" s="3">
        <v>0.93333333333333335</v>
      </c>
      <c r="H113" s="3">
        <v>0.77222222222222225</v>
      </c>
      <c r="I113" s="3">
        <v>5.0666666666666664</v>
      </c>
      <c r="J113" s="3">
        <v>0</v>
      </c>
      <c r="K113" s="3">
        <v>0</v>
      </c>
      <c r="L113" s="3">
        <v>4.8</v>
      </c>
      <c r="M113" s="3">
        <v>5.0222222222222221</v>
      </c>
      <c r="N113" s="3">
        <v>6.0777777777777775</v>
      </c>
      <c r="O113" s="3">
        <f>SUM(Table2[[#This Row],[Qualified Social Work Staff Hours]:[Other Social Work Staff Hours]])/Table2[[#This Row],[MDS Census]]</f>
        <v>0.10887096774193548</v>
      </c>
      <c r="P113" s="3">
        <v>0</v>
      </c>
      <c r="Q113" s="3">
        <v>21.286111111111111</v>
      </c>
      <c r="R113" s="3">
        <f>SUM(Table2[[#This Row],[Qualified Activities Professional Hours]:[Other Activities Professional Hours]])/Table2[[#This Row],[MDS Census]]</f>
        <v>0.20877833478639932</v>
      </c>
      <c r="S113" s="3">
        <v>2.1166666666666667</v>
      </c>
      <c r="T113" s="3">
        <v>8.8361111111111104</v>
      </c>
      <c r="U113" s="3">
        <v>0</v>
      </c>
      <c r="V113" s="3">
        <f>SUM(Table2[[#This Row],[Occupational Therapist Hours]:[OT Aide Hours]])/Table2[[#This Row],[MDS Census]]</f>
        <v>0.10742698343504796</v>
      </c>
      <c r="W113" s="3">
        <v>1.95</v>
      </c>
      <c r="X113" s="3">
        <v>11.258333333333333</v>
      </c>
      <c r="Y113" s="3">
        <v>0</v>
      </c>
      <c r="Z113" s="3">
        <f>SUM(Table2[[#This Row],[Physical Therapist (PT) Hours]:[PT Aide Hours]])/Table2[[#This Row],[MDS Census]]</f>
        <v>0.12954991281604183</v>
      </c>
      <c r="AA113" s="3">
        <v>0</v>
      </c>
      <c r="AB113" s="3">
        <v>0</v>
      </c>
      <c r="AC113" s="3">
        <v>0</v>
      </c>
      <c r="AD113" s="3">
        <v>0</v>
      </c>
      <c r="AE113" s="3">
        <v>0</v>
      </c>
      <c r="AF113" s="3">
        <v>0</v>
      </c>
      <c r="AG113" s="3">
        <v>0</v>
      </c>
      <c r="AH113" s="1" t="s">
        <v>111</v>
      </c>
      <c r="AI113" s="17">
        <v>4</v>
      </c>
      <c r="AJ113" s="1"/>
    </row>
    <row r="114" spans="1:36" x14ac:dyDescent="0.2">
      <c r="A114" s="1" t="s">
        <v>221</v>
      </c>
      <c r="B114" s="1" t="s">
        <v>334</v>
      </c>
      <c r="C114" s="1" t="s">
        <v>523</v>
      </c>
      <c r="D114" s="1" t="s">
        <v>583</v>
      </c>
      <c r="E114" s="3">
        <v>60.477777777777774</v>
      </c>
      <c r="F114" s="3">
        <v>5.6</v>
      </c>
      <c r="G114" s="3">
        <v>0.26666666666666666</v>
      </c>
      <c r="H114" s="3">
        <v>0.23833333333333337</v>
      </c>
      <c r="I114" s="3">
        <v>0.21111111111111111</v>
      </c>
      <c r="J114" s="3">
        <v>0</v>
      </c>
      <c r="K114" s="3">
        <v>0</v>
      </c>
      <c r="L114" s="3">
        <v>4.0803333333333329</v>
      </c>
      <c r="M114" s="3">
        <v>4.9102222222222203</v>
      </c>
      <c r="N114" s="3">
        <v>0</v>
      </c>
      <c r="O114" s="3">
        <f>SUM(Table2[[#This Row],[Qualified Social Work Staff Hours]:[Other Social Work Staff Hours]])/Table2[[#This Row],[MDS Census]]</f>
        <v>8.1190519933859978E-2</v>
      </c>
      <c r="P114" s="3">
        <v>4.8597777777777793</v>
      </c>
      <c r="Q114" s="3">
        <v>0</v>
      </c>
      <c r="R114" s="3">
        <f>SUM(Table2[[#This Row],[Qualified Activities Professional Hours]:[Other Activities Professional Hours]])/Table2[[#This Row],[MDS Census]]</f>
        <v>8.0356421091309971E-2</v>
      </c>
      <c r="S114" s="3">
        <v>2.2426666666666666</v>
      </c>
      <c r="T114" s="3">
        <v>4.0072222222222216</v>
      </c>
      <c r="U114" s="3">
        <v>0</v>
      </c>
      <c r="V114" s="3">
        <f>SUM(Table2[[#This Row],[Occupational Therapist Hours]:[OT Aide Hours]])/Table2[[#This Row],[MDS Census]]</f>
        <v>0.10334190703656071</v>
      </c>
      <c r="W114" s="3">
        <v>2.0828888888888888</v>
      </c>
      <c r="X114" s="3">
        <v>6.0155555555555544</v>
      </c>
      <c r="Y114" s="3">
        <v>0</v>
      </c>
      <c r="Z114" s="3">
        <f>SUM(Table2[[#This Row],[Physical Therapist (PT) Hours]:[PT Aide Hours]])/Table2[[#This Row],[MDS Census]]</f>
        <v>0.13390777144956822</v>
      </c>
      <c r="AA114" s="3">
        <v>0</v>
      </c>
      <c r="AB114" s="3">
        <v>0</v>
      </c>
      <c r="AC114" s="3">
        <v>0</v>
      </c>
      <c r="AD114" s="3">
        <v>0</v>
      </c>
      <c r="AE114" s="3">
        <v>0</v>
      </c>
      <c r="AF114" s="3">
        <v>0</v>
      </c>
      <c r="AG114" s="3">
        <v>0</v>
      </c>
      <c r="AH114" s="1" t="s">
        <v>112</v>
      </c>
      <c r="AI114" s="17">
        <v>4</v>
      </c>
      <c r="AJ114" s="1"/>
    </row>
    <row r="115" spans="1:36" x14ac:dyDescent="0.2">
      <c r="A115" s="1" t="s">
        <v>221</v>
      </c>
      <c r="B115" s="1" t="s">
        <v>335</v>
      </c>
      <c r="C115" s="1" t="s">
        <v>524</v>
      </c>
      <c r="D115" s="1" t="s">
        <v>583</v>
      </c>
      <c r="E115" s="3">
        <v>55.488888888888887</v>
      </c>
      <c r="F115" s="3">
        <v>15.497222222222222</v>
      </c>
      <c r="G115" s="3">
        <v>0.2</v>
      </c>
      <c r="H115" s="3">
        <v>0.23333333333333334</v>
      </c>
      <c r="I115" s="3">
        <v>0.35555555555555557</v>
      </c>
      <c r="J115" s="3">
        <v>0</v>
      </c>
      <c r="K115" s="3">
        <v>0</v>
      </c>
      <c r="L115" s="3">
        <v>0.14444444444444443</v>
      </c>
      <c r="M115" s="3">
        <v>0.17222222222222222</v>
      </c>
      <c r="N115" s="3">
        <v>0</v>
      </c>
      <c r="O115" s="3">
        <f>SUM(Table2[[#This Row],[Qualified Social Work Staff Hours]:[Other Social Work Staff Hours]])/Table2[[#This Row],[MDS Census]]</f>
        <v>3.1037244693632358E-3</v>
      </c>
      <c r="P115" s="3">
        <v>0</v>
      </c>
      <c r="Q115" s="3">
        <v>5.708333333333333</v>
      </c>
      <c r="R115" s="3">
        <f>SUM(Table2[[#This Row],[Qualified Activities Professional Hours]:[Other Activities Professional Hours]])/Table2[[#This Row],[MDS Census]]</f>
        <v>0.10287344813776532</v>
      </c>
      <c r="S115" s="3">
        <v>0.9555555555555556</v>
      </c>
      <c r="T115" s="3">
        <v>0</v>
      </c>
      <c r="U115" s="3">
        <v>0</v>
      </c>
      <c r="V115" s="3">
        <f>SUM(Table2[[#This Row],[Occupational Therapist Hours]:[OT Aide Hours]])/Table2[[#This Row],[MDS Census]]</f>
        <v>1.7220664797757312E-2</v>
      </c>
      <c r="W115" s="3">
        <v>0.13333333333333333</v>
      </c>
      <c r="X115" s="3">
        <v>1.0472222222222223</v>
      </c>
      <c r="Y115" s="3">
        <v>0</v>
      </c>
      <c r="Z115" s="3">
        <f>SUM(Table2[[#This Row],[Physical Therapist (PT) Hours]:[PT Aide Hours]])/Table2[[#This Row],[MDS Census]]</f>
        <v>2.1275530636764118E-2</v>
      </c>
      <c r="AA115" s="3">
        <v>0</v>
      </c>
      <c r="AB115" s="3">
        <v>0</v>
      </c>
      <c r="AC115" s="3">
        <v>0</v>
      </c>
      <c r="AD115" s="3">
        <v>0</v>
      </c>
      <c r="AE115" s="3">
        <v>0</v>
      </c>
      <c r="AF115" s="3">
        <v>0</v>
      </c>
      <c r="AG115" s="3">
        <v>0</v>
      </c>
      <c r="AH115" s="1" t="s">
        <v>113</v>
      </c>
      <c r="AI115" s="17">
        <v>4</v>
      </c>
      <c r="AJ115" s="1"/>
    </row>
    <row r="116" spans="1:36" x14ac:dyDescent="0.2">
      <c r="A116" s="1" t="s">
        <v>221</v>
      </c>
      <c r="B116" s="1" t="s">
        <v>336</v>
      </c>
      <c r="C116" s="1" t="s">
        <v>525</v>
      </c>
      <c r="D116" s="1" t="s">
        <v>623</v>
      </c>
      <c r="E116" s="3">
        <v>148.95555555555555</v>
      </c>
      <c r="F116" s="3">
        <v>5.5111111111111111</v>
      </c>
      <c r="G116" s="3">
        <v>0.17777777777777778</v>
      </c>
      <c r="H116" s="3">
        <v>0.97222222222222221</v>
      </c>
      <c r="I116" s="3">
        <v>0.61111111111111116</v>
      </c>
      <c r="J116" s="3">
        <v>0</v>
      </c>
      <c r="K116" s="3">
        <v>0</v>
      </c>
      <c r="L116" s="3">
        <v>5.5128888888888898</v>
      </c>
      <c r="M116" s="3">
        <v>4.6361111111111111</v>
      </c>
      <c r="N116" s="3">
        <v>9.5416666666666661</v>
      </c>
      <c r="O116" s="3">
        <f>SUM(Table2[[#This Row],[Qualified Social Work Staff Hours]:[Other Social Work Staff Hours]])/Table2[[#This Row],[MDS Census]]</f>
        <v>9.5181262121438168E-2</v>
      </c>
      <c r="P116" s="3">
        <v>0</v>
      </c>
      <c r="Q116" s="3">
        <v>12.069444444444445</v>
      </c>
      <c r="R116" s="3">
        <f>SUM(Table2[[#This Row],[Qualified Activities Professional Hours]:[Other Activities Professional Hours]])/Table2[[#This Row],[MDS Census]]</f>
        <v>8.1027152021482918E-2</v>
      </c>
      <c r="S116" s="3">
        <v>2.0292222222222227</v>
      </c>
      <c r="T116" s="3">
        <v>17.245777777777775</v>
      </c>
      <c r="U116" s="3">
        <v>0</v>
      </c>
      <c r="V116" s="3">
        <f>SUM(Table2[[#This Row],[Occupational Therapist Hours]:[OT Aide Hours]])/Table2[[#This Row],[MDS Census]]</f>
        <v>0.12940101447113234</v>
      </c>
      <c r="W116" s="3">
        <v>2.230666666666667</v>
      </c>
      <c r="X116" s="3">
        <v>19.112888888888882</v>
      </c>
      <c r="Y116" s="3">
        <v>0</v>
      </c>
      <c r="Z116" s="3">
        <f>SUM(Table2[[#This Row],[Physical Therapist (PT) Hours]:[PT Aide Hours]])/Table2[[#This Row],[MDS Census]]</f>
        <v>0.1432880799641951</v>
      </c>
      <c r="AA116" s="3">
        <v>0</v>
      </c>
      <c r="AB116" s="3">
        <v>0</v>
      </c>
      <c r="AC116" s="3">
        <v>0</v>
      </c>
      <c r="AD116" s="3">
        <v>0</v>
      </c>
      <c r="AE116" s="3">
        <v>0</v>
      </c>
      <c r="AF116" s="3">
        <v>0</v>
      </c>
      <c r="AG116" s="3">
        <v>0</v>
      </c>
      <c r="AH116" s="1" t="s">
        <v>114</v>
      </c>
      <c r="AI116" s="17">
        <v>4</v>
      </c>
      <c r="AJ116" s="1"/>
    </row>
    <row r="117" spans="1:36" x14ac:dyDescent="0.2">
      <c r="A117" s="1" t="s">
        <v>221</v>
      </c>
      <c r="B117" s="1" t="s">
        <v>337</v>
      </c>
      <c r="C117" s="1" t="s">
        <v>526</v>
      </c>
      <c r="D117" s="1" t="s">
        <v>624</v>
      </c>
      <c r="E117" s="3">
        <v>136.52222222222221</v>
      </c>
      <c r="F117" s="3">
        <v>0</v>
      </c>
      <c r="G117" s="3">
        <v>0</v>
      </c>
      <c r="H117" s="3">
        <v>0.12888888888888891</v>
      </c>
      <c r="I117" s="3">
        <v>1.0666666666666667</v>
      </c>
      <c r="J117" s="3">
        <v>0</v>
      </c>
      <c r="K117" s="3">
        <v>0</v>
      </c>
      <c r="L117" s="3">
        <v>5.4361111111111109</v>
      </c>
      <c r="M117" s="3">
        <v>10.507777777777779</v>
      </c>
      <c r="N117" s="3">
        <v>19.849222222222224</v>
      </c>
      <c r="O117" s="3">
        <f>SUM(Table2[[#This Row],[Qualified Social Work Staff Hours]:[Other Social Work Staff Hours]])/Table2[[#This Row],[MDS Census]]</f>
        <v>0.22235940424839265</v>
      </c>
      <c r="P117" s="3">
        <v>5.4222222222222225</v>
      </c>
      <c r="Q117" s="3">
        <v>14.627000000000002</v>
      </c>
      <c r="R117" s="3">
        <f>SUM(Table2[[#This Row],[Qualified Activities Professional Hours]:[Other Activities Professional Hours]])/Table2[[#This Row],[MDS Census]]</f>
        <v>0.14685684056319692</v>
      </c>
      <c r="S117" s="3">
        <v>3.1083333333333334</v>
      </c>
      <c r="T117" s="3">
        <v>9.655555555555555</v>
      </c>
      <c r="U117" s="3">
        <v>0</v>
      </c>
      <c r="V117" s="3">
        <f>SUM(Table2[[#This Row],[Occupational Therapist Hours]:[OT Aide Hours]])/Table2[[#This Row],[MDS Census]]</f>
        <v>9.349312281272891E-2</v>
      </c>
      <c r="W117" s="3">
        <v>3.2777777777777777</v>
      </c>
      <c r="X117" s="3">
        <v>11.499111111111112</v>
      </c>
      <c r="Y117" s="3">
        <v>0</v>
      </c>
      <c r="Z117" s="3">
        <f>SUM(Table2[[#This Row],[Physical Therapist (PT) Hours]:[PT Aide Hours]])/Table2[[#This Row],[MDS Census]]</f>
        <v>0.10823797509562955</v>
      </c>
      <c r="AA117" s="3">
        <v>0</v>
      </c>
      <c r="AB117" s="3">
        <v>0</v>
      </c>
      <c r="AC117" s="3">
        <v>0</v>
      </c>
      <c r="AD117" s="3">
        <v>0</v>
      </c>
      <c r="AE117" s="3">
        <v>0</v>
      </c>
      <c r="AF117" s="3">
        <v>0</v>
      </c>
      <c r="AG117" s="3">
        <v>0</v>
      </c>
      <c r="AH117" s="1" t="s">
        <v>115</v>
      </c>
      <c r="AI117" s="17">
        <v>4</v>
      </c>
      <c r="AJ117" s="1"/>
    </row>
    <row r="118" spans="1:36" x14ac:dyDescent="0.2">
      <c r="A118" s="1" t="s">
        <v>221</v>
      </c>
      <c r="B118" s="1" t="s">
        <v>338</v>
      </c>
      <c r="C118" s="1" t="s">
        <v>527</v>
      </c>
      <c r="D118" s="1" t="s">
        <v>588</v>
      </c>
      <c r="E118" s="3">
        <v>49.744444444444447</v>
      </c>
      <c r="F118" s="3">
        <v>0.26666666666666666</v>
      </c>
      <c r="G118" s="3">
        <v>0.41666666666666669</v>
      </c>
      <c r="H118" s="3">
        <v>0.21111111111111111</v>
      </c>
      <c r="I118" s="3">
        <v>0.56666666666666665</v>
      </c>
      <c r="J118" s="3">
        <v>0</v>
      </c>
      <c r="K118" s="3">
        <v>0</v>
      </c>
      <c r="L118" s="3">
        <v>3.6361111111111111</v>
      </c>
      <c r="M118" s="3">
        <v>0</v>
      </c>
      <c r="N118" s="3">
        <v>5.4358888888888899</v>
      </c>
      <c r="O118" s="3">
        <f>SUM(Table2[[#This Row],[Qualified Social Work Staff Hours]:[Other Social Work Staff Hours]])/Table2[[#This Row],[MDS Census]]</f>
        <v>0.10927630109448293</v>
      </c>
      <c r="P118" s="3">
        <v>5.6095555555555547</v>
      </c>
      <c r="Q118" s="3">
        <v>9.8328888888888848</v>
      </c>
      <c r="R118" s="3">
        <f>SUM(Table2[[#This Row],[Qualified Activities Professional Hours]:[Other Activities Professional Hours]])/Table2[[#This Row],[MDS Census]]</f>
        <v>0.31043555952646851</v>
      </c>
      <c r="S118" s="3">
        <v>1.7250000000000001</v>
      </c>
      <c r="T118" s="3">
        <v>2.9194444444444443</v>
      </c>
      <c r="U118" s="3">
        <v>0</v>
      </c>
      <c r="V118" s="3">
        <f>SUM(Table2[[#This Row],[Occupational Therapist Hours]:[OT Aide Hours]])/Table2[[#This Row],[MDS Census]]</f>
        <v>9.3366093366093347E-2</v>
      </c>
      <c r="W118" s="3">
        <v>0.44422222222222224</v>
      </c>
      <c r="X118" s="3">
        <v>2.9750000000000001</v>
      </c>
      <c r="Y118" s="3">
        <v>0</v>
      </c>
      <c r="Z118" s="3">
        <f>SUM(Table2[[#This Row],[Physical Therapist (PT) Hours]:[PT Aide Hours]])/Table2[[#This Row],[MDS Census]]</f>
        <v>6.8735760553942371E-2</v>
      </c>
      <c r="AA118" s="3">
        <v>0</v>
      </c>
      <c r="AB118" s="3">
        <v>0</v>
      </c>
      <c r="AC118" s="3">
        <v>0</v>
      </c>
      <c r="AD118" s="3">
        <v>54.833555555555577</v>
      </c>
      <c r="AE118" s="3">
        <v>0</v>
      </c>
      <c r="AF118" s="3">
        <v>0</v>
      </c>
      <c r="AG118" s="3">
        <v>0</v>
      </c>
      <c r="AH118" s="1" t="s">
        <v>116</v>
      </c>
      <c r="AI118" s="17">
        <v>4</v>
      </c>
      <c r="AJ118" s="1"/>
    </row>
    <row r="119" spans="1:36" x14ac:dyDescent="0.2">
      <c r="A119" s="1" t="s">
        <v>221</v>
      </c>
      <c r="B119" s="1" t="s">
        <v>339</v>
      </c>
      <c r="C119" s="1" t="s">
        <v>513</v>
      </c>
      <c r="D119" s="1" t="s">
        <v>594</v>
      </c>
      <c r="E119" s="3">
        <v>142.83333333333334</v>
      </c>
      <c r="F119" s="3">
        <v>5.4222222222222225</v>
      </c>
      <c r="G119" s="3">
        <v>0.26666666666666666</v>
      </c>
      <c r="H119" s="3">
        <v>1.3111111111111111</v>
      </c>
      <c r="I119" s="3">
        <v>5.2111111111111112</v>
      </c>
      <c r="J119" s="3">
        <v>0</v>
      </c>
      <c r="K119" s="3">
        <v>0</v>
      </c>
      <c r="L119" s="3">
        <v>0.12677777777777777</v>
      </c>
      <c r="M119" s="3">
        <v>5.6111111111111107</v>
      </c>
      <c r="N119" s="3">
        <v>3.3138888888888891</v>
      </c>
      <c r="O119" s="3">
        <f>SUM(Table2[[#This Row],[Qualified Social Work Staff Hours]:[Other Social Work Staff Hours]])/Table2[[#This Row],[MDS Census]]</f>
        <v>6.2485414235705951E-2</v>
      </c>
      <c r="P119" s="3">
        <v>5.6083333333333334</v>
      </c>
      <c r="Q119" s="3">
        <v>0</v>
      </c>
      <c r="R119" s="3">
        <f>SUM(Table2[[#This Row],[Qualified Activities Professional Hours]:[Other Activities Professional Hours]])/Table2[[#This Row],[MDS Census]]</f>
        <v>3.9264877479579928E-2</v>
      </c>
      <c r="S119" s="3">
        <v>6.4429999999999996</v>
      </c>
      <c r="T119" s="3">
        <v>5.8344444444444461</v>
      </c>
      <c r="U119" s="3">
        <v>0</v>
      </c>
      <c r="V119" s="3">
        <f>SUM(Table2[[#This Row],[Occupational Therapist Hours]:[OT Aide Hours]])/Table2[[#This Row],[MDS Census]]</f>
        <v>8.595643718397511E-2</v>
      </c>
      <c r="W119" s="3">
        <v>3.9799999999999991</v>
      </c>
      <c r="X119" s="3">
        <v>7.9097777777777756</v>
      </c>
      <c r="Y119" s="3">
        <v>0</v>
      </c>
      <c r="Z119" s="3">
        <f>SUM(Table2[[#This Row],[Physical Therapist (PT) Hours]:[PT Aide Hours]])/Table2[[#This Row],[MDS Census]]</f>
        <v>8.3242318164138449E-2</v>
      </c>
      <c r="AA119" s="3">
        <v>0</v>
      </c>
      <c r="AB119" s="3">
        <v>0</v>
      </c>
      <c r="AC119" s="3">
        <v>0</v>
      </c>
      <c r="AD119" s="3">
        <v>0</v>
      </c>
      <c r="AE119" s="3">
        <v>0</v>
      </c>
      <c r="AF119" s="3">
        <v>0</v>
      </c>
      <c r="AG119" s="3">
        <v>0</v>
      </c>
      <c r="AH119" s="1" t="s">
        <v>117</v>
      </c>
      <c r="AI119" s="17">
        <v>4</v>
      </c>
      <c r="AJ119" s="1"/>
    </row>
    <row r="120" spans="1:36" x14ac:dyDescent="0.2">
      <c r="A120" s="1" t="s">
        <v>221</v>
      </c>
      <c r="B120" s="1" t="s">
        <v>340</v>
      </c>
      <c r="C120" s="1" t="s">
        <v>528</v>
      </c>
      <c r="D120" s="1" t="s">
        <v>594</v>
      </c>
      <c r="E120" s="3">
        <v>94.344444444444449</v>
      </c>
      <c r="F120" s="3">
        <v>11.555999999999999</v>
      </c>
      <c r="G120" s="3">
        <v>2</v>
      </c>
      <c r="H120" s="3">
        <v>0.28444444444444433</v>
      </c>
      <c r="I120" s="3">
        <v>0.96388888888888891</v>
      </c>
      <c r="J120" s="3">
        <v>0</v>
      </c>
      <c r="K120" s="3">
        <v>0</v>
      </c>
      <c r="L120" s="3">
        <v>3.2201111111111111</v>
      </c>
      <c r="M120" s="3">
        <v>0</v>
      </c>
      <c r="N120" s="3">
        <v>8.6146666666666665</v>
      </c>
      <c r="O120" s="3">
        <f>SUM(Table2[[#This Row],[Qualified Social Work Staff Hours]:[Other Social Work Staff Hours]])/Table2[[#This Row],[MDS Census]]</f>
        <v>9.1310799670239071E-2</v>
      </c>
      <c r="P120" s="3">
        <v>0</v>
      </c>
      <c r="Q120" s="3">
        <v>0.86911111111111106</v>
      </c>
      <c r="R120" s="3">
        <f>SUM(Table2[[#This Row],[Qualified Activities Professional Hours]:[Other Activities Professional Hours]])/Table2[[#This Row],[MDS Census]]</f>
        <v>9.2121069367565641E-3</v>
      </c>
      <c r="S120" s="3">
        <v>2.016111111111111</v>
      </c>
      <c r="T120" s="3">
        <v>0</v>
      </c>
      <c r="U120" s="3">
        <v>0</v>
      </c>
      <c r="V120" s="3">
        <f>SUM(Table2[[#This Row],[Occupational Therapist Hours]:[OT Aide Hours]])/Table2[[#This Row],[MDS Census]]</f>
        <v>2.136968554940525E-2</v>
      </c>
      <c r="W120" s="3">
        <v>1.8157777777777779</v>
      </c>
      <c r="X120" s="3">
        <v>11.2</v>
      </c>
      <c r="Y120" s="3">
        <v>0</v>
      </c>
      <c r="Z120" s="3">
        <f>SUM(Table2[[#This Row],[Physical Therapist (PT) Hours]:[PT Aide Hours]])/Table2[[#This Row],[MDS Census]]</f>
        <v>0.13796019314568367</v>
      </c>
      <c r="AA120" s="3">
        <v>0</v>
      </c>
      <c r="AB120" s="3">
        <v>0</v>
      </c>
      <c r="AC120" s="3">
        <v>0</v>
      </c>
      <c r="AD120" s="3">
        <v>0</v>
      </c>
      <c r="AE120" s="3">
        <v>0</v>
      </c>
      <c r="AF120" s="3">
        <v>0</v>
      </c>
      <c r="AG120" s="3">
        <v>0.13333333333333333</v>
      </c>
      <c r="AH120" s="1" t="s">
        <v>118</v>
      </c>
      <c r="AI120" s="17">
        <v>4</v>
      </c>
      <c r="AJ120" s="1"/>
    </row>
    <row r="121" spans="1:36" x14ac:dyDescent="0.2">
      <c r="A121" s="1" t="s">
        <v>221</v>
      </c>
      <c r="B121" s="1" t="s">
        <v>341</v>
      </c>
      <c r="C121" s="1" t="s">
        <v>529</v>
      </c>
      <c r="D121" s="1" t="s">
        <v>625</v>
      </c>
      <c r="E121" s="3">
        <v>49.666666666666664</v>
      </c>
      <c r="F121" s="3">
        <v>10.919444444444444</v>
      </c>
      <c r="G121" s="3">
        <v>3.3333333333333333E-2</v>
      </c>
      <c r="H121" s="3">
        <v>0.26666666666666666</v>
      </c>
      <c r="I121" s="3">
        <v>0.44444444444444442</v>
      </c>
      <c r="J121" s="3">
        <v>0</v>
      </c>
      <c r="K121" s="3">
        <v>0</v>
      </c>
      <c r="L121" s="3">
        <v>0.38055555555555554</v>
      </c>
      <c r="M121" s="3">
        <v>0</v>
      </c>
      <c r="N121" s="3">
        <v>5.3527777777777779</v>
      </c>
      <c r="O121" s="3">
        <f>SUM(Table2[[#This Row],[Qualified Social Work Staff Hours]:[Other Social Work Staff Hours]])/Table2[[#This Row],[MDS Census]]</f>
        <v>0.10777404921700225</v>
      </c>
      <c r="P121" s="3">
        <v>4.072222222222222</v>
      </c>
      <c r="Q121" s="3">
        <v>0</v>
      </c>
      <c r="R121" s="3">
        <f>SUM(Table2[[#This Row],[Qualified Activities Professional Hours]:[Other Activities Professional Hours]])/Table2[[#This Row],[MDS Census]]</f>
        <v>8.1991051454138708E-2</v>
      </c>
      <c r="S121" s="3">
        <v>0</v>
      </c>
      <c r="T121" s="3">
        <v>0</v>
      </c>
      <c r="U121" s="3">
        <v>0</v>
      </c>
      <c r="V121" s="3">
        <f>SUM(Table2[[#This Row],[Occupational Therapist Hours]:[OT Aide Hours]])/Table2[[#This Row],[MDS Census]]</f>
        <v>0</v>
      </c>
      <c r="W121" s="3">
        <v>6.6666666666666666E-2</v>
      </c>
      <c r="X121" s="3">
        <v>0.49444444444444446</v>
      </c>
      <c r="Y121" s="3">
        <v>0</v>
      </c>
      <c r="Z121" s="3">
        <f>SUM(Table2[[#This Row],[Physical Therapist (PT) Hours]:[PT Aide Hours]])/Table2[[#This Row],[MDS Census]]</f>
        <v>1.1297539149888144E-2</v>
      </c>
      <c r="AA121" s="3">
        <v>0</v>
      </c>
      <c r="AB121" s="3">
        <v>0</v>
      </c>
      <c r="AC121" s="3">
        <v>0</v>
      </c>
      <c r="AD121" s="3">
        <v>0</v>
      </c>
      <c r="AE121" s="3">
        <v>0</v>
      </c>
      <c r="AF121" s="3">
        <v>0</v>
      </c>
      <c r="AG121" s="3">
        <v>0</v>
      </c>
      <c r="AH121" s="1" t="s">
        <v>119</v>
      </c>
      <c r="AI121" s="17">
        <v>4</v>
      </c>
      <c r="AJ121" s="1"/>
    </row>
    <row r="122" spans="1:36" x14ac:dyDescent="0.2">
      <c r="A122" s="1" t="s">
        <v>221</v>
      </c>
      <c r="B122" s="1" t="s">
        <v>342</v>
      </c>
      <c r="C122" s="1" t="s">
        <v>477</v>
      </c>
      <c r="D122" s="1" t="s">
        <v>589</v>
      </c>
      <c r="E122" s="3">
        <v>62.255555555555553</v>
      </c>
      <c r="F122" s="3">
        <v>3.8944444444444444</v>
      </c>
      <c r="G122" s="3">
        <v>0</v>
      </c>
      <c r="H122" s="3">
        <v>0.75</v>
      </c>
      <c r="I122" s="3">
        <v>1.4572222222222222</v>
      </c>
      <c r="J122" s="3">
        <v>0</v>
      </c>
      <c r="K122" s="3">
        <v>0</v>
      </c>
      <c r="L122" s="3">
        <v>7.448444444444446</v>
      </c>
      <c r="M122" s="3">
        <v>0</v>
      </c>
      <c r="N122" s="3">
        <v>6.4388888888888891</v>
      </c>
      <c r="O122" s="3">
        <f>SUM(Table2[[#This Row],[Qualified Social Work Staff Hours]:[Other Social Work Staff Hours]])/Table2[[#This Row],[MDS Census]]</f>
        <v>0.10342673567731574</v>
      </c>
      <c r="P122" s="3">
        <v>6.4805555555555552</v>
      </c>
      <c r="Q122" s="3">
        <v>4.5972222222222223</v>
      </c>
      <c r="R122" s="3">
        <f>SUM(Table2[[#This Row],[Qualified Activities Professional Hours]:[Other Activities Professional Hours]])/Table2[[#This Row],[MDS Census]]</f>
        <v>0.17794038907728002</v>
      </c>
      <c r="S122" s="3">
        <v>9.4558888888888912</v>
      </c>
      <c r="T122" s="3">
        <v>5.65</v>
      </c>
      <c r="U122" s="3">
        <v>0</v>
      </c>
      <c r="V122" s="3">
        <f>SUM(Table2[[#This Row],[Occupational Therapist Hours]:[OT Aide Hours]])/Table2[[#This Row],[MDS Census]]</f>
        <v>0.24264322684276285</v>
      </c>
      <c r="W122" s="3">
        <v>4.5777777777777775</v>
      </c>
      <c r="X122" s="3">
        <v>8.6344444444444459</v>
      </c>
      <c r="Y122" s="3">
        <v>0</v>
      </c>
      <c r="Z122" s="3">
        <f>SUM(Table2[[#This Row],[Physical Therapist (PT) Hours]:[PT Aide Hours]])/Table2[[#This Row],[MDS Census]]</f>
        <v>0.21222559343208999</v>
      </c>
      <c r="AA122" s="3">
        <v>0</v>
      </c>
      <c r="AB122" s="3">
        <v>0</v>
      </c>
      <c r="AC122" s="3">
        <v>0</v>
      </c>
      <c r="AD122" s="3">
        <v>0</v>
      </c>
      <c r="AE122" s="3">
        <v>0</v>
      </c>
      <c r="AF122" s="3">
        <v>0</v>
      </c>
      <c r="AG122" s="3">
        <v>0</v>
      </c>
      <c r="AH122" s="1" t="s">
        <v>120</v>
      </c>
      <c r="AI122" s="17">
        <v>4</v>
      </c>
      <c r="AJ122" s="1"/>
    </row>
    <row r="123" spans="1:36" x14ac:dyDescent="0.2">
      <c r="A123" s="1" t="s">
        <v>221</v>
      </c>
      <c r="B123" s="1" t="s">
        <v>343</v>
      </c>
      <c r="C123" s="1" t="s">
        <v>530</v>
      </c>
      <c r="D123" s="1" t="s">
        <v>611</v>
      </c>
      <c r="E123" s="3">
        <v>131.07777777777778</v>
      </c>
      <c r="F123" s="3">
        <v>11.022222222222222</v>
      </c>
      <c r="G123" s="3">
        <v>2.4305555555555554</v>
      </c>
      <c r="H123" s="3">
        <v>0.43888888888888888</v>
      </c>
      <c r="I123" s="3">
        <v>5.5111111111111111</v>
      </c>
      <c r="J123" s="3">
        <v>0</v>
      </c>
      <c r="K123" s="3">
        <v>0</v>
      </c>
      <c r="L123" s="3">
        <v>3.4944444444444445</v>
      </c>
      <c r="M123" s="3">
        <v>9.7527777777777782</v>
      </c>
      <c r="N123" s="3">
        <v>9.6416666666666675</v>
      </c>
      <c r="O123" s="3">
        <f>SUM(Table2[[#This Row],[Qualified Social Work Staff Hours]:[Other Social Work Staff Hours]])/Table2[[#This Row],[MDS Census]]</f>
        <v>0.14796134610494194</v>
      </c>
      <c r="P123" s="3">
        <v>0</v>
      </c>
      <c r="Q123" s="3">
        <v>28.31111111111111</v>
      </c>
      <c r="R123" s="3">
        <f>SUM(Table2[[#This Row],[Qualified Activities Professional Hours]:[Other Activities Professional Hours]])/Table2[[#This Row],[MDS Census]]</f>
        <v>0.21598711536831397</v>
      </c>
      <c r="S123" s="3">
        <v>5.1388888888888893</v>
      </c>
      <c r="T123" s="3">
        <v>11.152777777777779</v>
      </c>
      <c r="U123" s="3">
        <v>0</v>
      </c>
      <c r="V123" s="3">
        <f>SUM(Table2[[#This Row],[Occupational Therapist Hours]:[OT Aide Hours]])/Table2[[#This Row],[MDS Census]]</f>
        <v>0.12429007374756294</v>
      </c>
      <c r="W123" s="3">
        <v>4.0916666666666668</v>
      </c>
      <c r="X123" s="3">
        <v>9.3916666666666675</v>
      </c>
      <c r="Y123" s="3">
        <v>0</v>
      </c>
      <c r="Z123" s="3">
        <f>SUM(Table2[[#This Row],[Physical Therapist (PT) Hours]:[PT Aide Hours]])/Table2[[#This Row],[MDS Census]]</f>
        <v>0.10286513520386539</v>
      </c>
      <c r="AA123" s="3">
        <v>0</v>
      </c>
      <c r="AB123" s="3">
        <v>0</v>
      </c>
      <c r="AC123" s="3">
        <v>0</v>
      </c>
      <c r="AD123" s="3">
        <v>108.46666666666667</v>
      </c>
      <c r="AE123" s="3">
        <v>0</v>
      </c>
      <c r="AF123" s="3">
        <v>0</v>
      </c>
      <c r="AG123" s="3">
        <v>0</v>
      </c>
      <c r="AH123" s="1" t="s">
        <v>121</v>
      </c>
      <c r="AI123" s="17">
        <v>4</v>
      </c>
      <c r="AJ123" s="1"/>
    </row>
    <row r="124" spans="1:36" x14ac:dyDescent="0.2">
      <c r="A124" s="1" t="s">
        <v>221</v>
      </c>
      <c r="B124" s="1" t="s">
        <v>344</v>
      </c>
      <c r="C124" s="1" t="s">
        <v>531</v>
      </c>
      <c r="D124" s="1" t="s">
        <v>626</v>
      </c>
      <c r="E124" s="3">
        <v>136.33333333333334</v>
      </c>
      <c r="F124" s="3">
        <v>30.395000000000007</v>
      </c>
      <c r="G124" s="3">
        <v>0.65277777777777779</v>
      </c>
      <c r="H124" s="3">
        <v>0.31111111111111112</v>
      </c>
      <c r="I124" s="3">
        <v>0.66666666666666663</v>
      </c>
      <c r="J124" s="3">
        <v>0</v>
      </c>
      <c r="K124" s="3">
        <v>0</v>
      </c>
      <c r="L124" s="3">
        <v>9.4417777777777765</v>
      </c>
      <c r="M124" s="3">
        <v>0</v>
      </c>
      <c r="N124" s="3">
        <v>10.432555555555556</v>
      </c>
      <c r="O124" s="3">
        <f>SUM(Table2[[#This Row],[Qualified Social Work Staff Hours]:[Other Social Work Staff Hours]])/Table2[[#This Row],[MDS Census]]</f>
        <v>7.6522412387938055E-2</v>
      </c>
      <c r="P124" s="3">
        <v>4.8876666666666662</v>
      </c>
      <c r="Q124" s="3">
        <v>4.7540000000000013</v>
      </c>
      <c r="R124" s="3">
        <f>SUM(Table2[[#This Row],[Qualified Activities Professional Hours]:[Other Activities Professional Hours]])/Table2[[#This Row],[MDS Census]]</f>
        <v>7.0721271393643037E-2</v>
      </c>
      <c r="S124" s="3">
        <v>4.884555555555556</v>
      </c>
      <c r="T124" s="3">
        <v>5.8663333333333325</v>
      </c>
      <c r="U124" s="3">
        <v>0</v>
      </c>
      <c r="V124" s="3">
        <f>SUM(Table2[[#This Row],[Occupational Therapist Hours]:[OT Aide Hours]])/Table2[[#This Row],[MDS Census]]</f>
        <v>7.8857375713121416E-2</v>
      </c>
      <c r="W124" s="3">
        <v>2.7311111111111122</v>
      </c>
      <c r="X124" s="3">
        <v>18.069444444444443</v>
      </c>
      <c r="Y124" s="3">
        <v>0</v>
      </c>
      <c r="Z124" s="3">
        <f>SUM(Table2[[#This Row],[Physical Therapist (PT) Hours]:[PT Aide Hours]])/Table2[[#This Row],[MDS Census]]</f>
        <v>0.15257131214343927</v>
      </c>
      <c r="AA124" s="3">
        <v>0</v>
      </c>
      <c r="AB124" s="3">
        <v>0</v>
      </c>
      <c r="AC124" s="3">
        <v>0</v>
      </c>
      <c r="AD124" s="3">
        <v>0</v>
      </c>
      <c r="AE124" s="3">
        <v>0</v>
      </c>
      <c r="AF124" s="3">
        <v>0</v>
      </c>
      <c r="AG124" s="3">
        <v>0</v>
      </c>
      <c r="AH124" s="1" t="s">
        <v>122</v>
      </c>
      <c r="AI124" s="17">
        <v>4</v>
      </c>
      <c r="AJ124" s="1"/>
    </row>
    <row r="125" spans="1:36" x14ac:dyDescent="0.2">
      <c r="A125" s="1" t="s">
        <v>221</v>
      </c>
      <c r="B125" s="1" t="s">
        <v>345</v>
      </c>
      <c r="C125" s="1" t="s">
        <v>462</v>
      </c>
      <c r="D125" s="1" t="s">
        <v>572</v>
      </c>
      <c r="E125" s="3">
        <v>134.27777777777777</v>
      </c>
      <c r="F125" s="3">
        <v>5.0666666666666664</v>
      </c>
      <c r="G125" s="3">
        <v>0.8666666666666667</v>
      </c>
      <c r="H125" s="3">
        <v>0.62122222222222223</v>
      </c>
      <c r="I125" s="3">
        <v>2.1388888888888888</v>
      </c>
      <c r="J125" s="3">
        <v>0</v>
      </c>
      <c r="K125" s="3">
        <v>0</v>
      </c>
      <c r="L125" s="3">
        <v>4.5515555555555558</v>
      </c>
      <c r="M125" s="3">
        <v>5.6</v>
      </c>
      <c r="N125" s="3">
        <v>0</v>
      </c>
      <c r="O125" s="3">
        <f>SUM(Table2[[#This Row],[Qualified Social Work Staff Hours]:[Other Social Work Staff Hours]])/Table2[[#This Row],[MDS Census]]</f>
        <v>4.1704592470004138E-2</v>
      </c>
      <c r="P125" s="3">
        <v>0</v>
      </c>
      <c r="Q125" s="3">
        <v>0.29266666666666669</v>
      </c>
      <c r="R125" s="3">
        <f>SUM(Table2[[#This Row],[Qualified Activities Professional Hours]:[Other Activities Professional Hours]])/Table2[[#This Row],[MDS Census]]</f>
        <v>2.1795614398014071E-3</v>
      </c>
      <c r="S125" s="3">
        <v>3.2892222222222212</v>
      </c>
      <c r="T125" s="3">
        <v>6.2179999999999991</v>
      </c>
      <c r="U125" s="3">
        <v>0</v>
      </c>
      <c r="V125" s="3">
        <f>SUM(Table2[[#This Row],[Occupational Therapist Hours]:[OT Aide Hours]])/Table2[[#This Row],[MDS Census]]</f>
        <v>7.0802647910632996E-2</v>
      </c>
      <c r="W125" s="3">
        <v>4.5243333333333329</v>
      </c>
      <c r="X125" s="3">
        <v>6.6546666666666647</v>
      </c>
      <c r="Y125" s="3">
        <v>0</v>
      </c>
      <c r="Z125" s="3">
        <f>SUM(Table2[[#This Row],[Physical Therapist (PT) Hours]:[PT Aide Hours]])/Table2[[#This Row],[MDS Census]]</f>
        <v>8.3252792718245747E-2</v>
      </c>
      <c r="AA125" s="3">
        <v>0</v>
      </c>
      <c r="AB125" s="3">
        <v>0</v>
      </c>
      <c r="AC125" s="3">
        <v>0</v>
      </c>
      <c r="AD125" s="3">
        <v>0</v>
      </c>
      <c r="AE125" s="3">
        <v>0</v>
      </c>
      <c r="AF125" s="3">
        <v>0</v>
      </c>
      <c r="AG125" s="3">
        <v>0</v>
      </c>
      <c r="AH125" s="1" t="s">
        <v>123</v>
      </c>
      <c r="AI125" s="17">
        <v>4</v>
      </c>
      <c r="AJ125" s="1"/>
    </row>
    <row r="126" spans="1:36" x14ac:dyDescent="0.2">
      <c r="A126" s="1" t="s">
        <v>221</v>
      </c>
      <c r="B126" s="1" t="s">
        <v>346</v>
      </c>
      <c r="C126" s="1" t="s">
        <v>532</v>
      </c>
      <c r="D126" s="1" t="s">
        <v>627</v>
      </c>
      <c r="E126" s="3">
        <v>135.46666666666667</v>
      </c>
      <c r="F126" s="3">
        <v>43.048555555555552</v>
      </c>
      <c r="G126" s="3">
        <v>0.16111111111111112</v>
      </c>
      <c r="H126" s="3">
        <v>0.22222222222222221</v>
      </c>
      <c r="I126" s="3">
        <v>0.8666666666666667</v>
      </c>
      <c r="J126" s="3">
        <v>0</v>
      </c>
      <c r="K126" s="3">
        <v>0</v>
      </c>
      <c r="L126" s="3">
        <v>9.0833333333333304</v>
      </c>
      <c r="M126" s="3">
        <v>5.0222222222222221</v>
      </c>
      <c r="N126" s="3">
        <v>5.2888888888888888</v>
      </c>
      <c r="O126" s="3">
        <f>SUM(Table2[[#This Row],[Qualified Social Work Staff Hours]:[Other Social Work Staff Hours]])/Table2[[#This Row],[MDS Census]]</f>
        <v>7.6115485564304447E-2</v>
      </c>
      <c r="P126" s="3">
        <v>5.5317777777777772</v>
      </c>
      <c r="Q126" s="3">
        <v>6.2573333333333343</v>
      </c>
      <c r="R126" s="3">
        <f>SUM(Table2[[#This Row],[Qualified Activities Professional Hours]:[Other Activities Professional Hours]])/Table2[[#This Row],[MDS Census]]</f>
        <v>8.7025918635170604E-2</v>
      </c>
      <c r="S126" s="3">
        <v>5.8468888888888895</v>
      </c>
      <c r="T126" s="3">
        <v>10.345111111111111</v>
      </c>
      <c r="U126" s="3">
        <v>0</v>
      </c>
      <c r="V126" s="3">
        <f>SUM(Table2[[#This Row],[Occupational Therapist Hours]:[OT Aide Hours]])/Table2[[#This Row],[MDS Census]]</f>
        <v>0.11952755905511811</v>
      </c>
      <c r="W126" s="3">
        <v>4.1223333333333336</v>
      </c>
      <c r="X126" s="3">
        <v>14.722555555555553</v>
      </c>
      <c r="Y126" s="3">
        <v>0</v>
      </c>
      <c r="Z126" s="3">
        <f>SUM(Table2[[#This Row],[Physical Therapist (PT) Hours]:[PT Aide Hours]])/Table2[[#This Row],[MDS Census]]</f>
        <v>0.13911089238845145</v>
      </c>
      <c r="AA126" s="3">
        <v>0</v>
      </c>
      <c r="AB126" s="3">
        <v>0</v>
      </c>
      <c r="AC126" s="3">
        <v>0</v>
      </c>
      <c r="AD126" s="3">
        <v>0</v>
      </c>
      <c r="AE126" s="3">
        <v>0</v>
      </c>
      <c r="AF126" s="3">
        <v>0</v>
      </c>
      <c r="AG126" s="3">
        <v>0</v>
      </c>
      <c r="AH126" s="1" t="s">
        <v>124</v>
      </c>
      <c r="AI126" s="17">
        <v>4</v>
      </c>
      <c r="AJ126" s="1"/>
    </row>
    <row r="127" spans="1:36" x14ac:dyDescent="0.2">
      <c r="A127" s="1" t="s">
        <v>221</v>
      </c>
      <c r="B127" s="1" t="s">
        <v>347</v>
      </c>
      <c r="C127" s="1" t="s">
        <v>472</v>
      </c>
      <c r="D127" s="1" t="s">
        <v>593</v>
      </c>
      <c r="E127" s="3">
        <v>89.011111111111106</v>
      </c>
      <c r="F127" s="3">
        <v>0</v>
      </c>
      <c r="G127" s="3">
        <v>0</v>
      </c>
      <c r="H127" s="3">
        <v>0</v>
      </c>
      <c r="I127" s="3">
        <v>0</v>
      </c>
      <c r="J127" s="3">
        <v>0</v>
      </c>
      <c r="K127" s="3">
        <v>0</v>
      </c>
      <c r="L127" s="3">
        <v>5.3372222222222216</v>
      </c>
      <c r="M127" s="3">
        <v>0</v>
      </c>
      <c r="N127" s="3">
        <v>0</v>
      </c>
      <c r="O127" s="3">
        <f>SUM(Table2[[#This Row],[Qualified Social Work Staff Hours]:[Other Social Work Staff Hours]])/Table2[[#This Row],[MDS Census]]</f>
        <v>0</v>
      </c>
      <c r="P127" s="3">
        <v>5.3248888888888901</v>
      </c>
      <c r="Q127" s="3">
        <v>3.7458888888888895</v>
      </c>
      <c r="R127" s="3">
        <f>SUM(Table2[[#This Row],[Qualified Activities Professional Hours]:[Other Activities Professional Hours]])/Table2[[#This Row],[MDS Census]]</f>
        <v>0.1019061290725253</v>
      </c>
      <c r="S127" s="3">
        <v>8.3158888888888889</v>
      </c>
      <c r="T127" s="3">
        <v>5.4497777777777765</v>
      </c>
      <c r="U127" s="3">
        <v>0</v>
      </c>
      <c r="V127" s="3">
        <f>SUM(Table2[[#This Row],[Occupational Therapist Hours]:[OT Aide Hours]])/Table2[[#This Row],[MDS Census]]</f>
        <v>0.15465110473099486</v>
      </c>
      <c r="W127" s="3">
        <v>5.6394444444444449</v>
      </c>
      <c r="X127" s="3">
        <v>10.771777777777777</v>
      </c>
      <c r="Y127" s="3">
        <v>2.3152222222222227</v>
      </c>
      <c r="Z127" s="3">
        <f>SUM(Table2[[#This Row],[Physical Therapist (PT) Hours]:[PT Aide Hours]])/Table2[[#This Row],[MDS Census]]</f>
        <v>0.21038322306828111</v>
      </c>
      <c r="AA127" s="3">
        <v>0</v>
      </c>
      <c r="AB127" s="3">
        <v>0</v>
      </c>
      <c r="AC127" s="3">
        <v>0</v>
      </c>
      <c r="AD127" s="3">
        <v>0</v>
      </c>
      <c r="AE127" s="3">
        <v>0</v>
      </c>
      <c r="AF127" s="3">
        <v>0</v>
      </c>
      <c r="AG127" s="3">
        <v>0</v>
      </c>
      <c r="AH127" s="1" t="s">
        <v>125</v>
      </c>
      <c r="AI127" s="17">
        <v>4</v>
      </c>
      <c r="AJ127" s="1"/>
    </row>
    <row r="128" spans="1:36" x14ac:dyDescent="0.2">
      <c r="A128" s="1" t="s">
        <v>221</v>
      </c>
      <c r="B128" s="1" t="s">
        <v>348</v>
      </c>
      <c r="C128" s="1" t="s">
        <v>533</v>
      </c>
      <c r="D128" s="1" t="s">
        <v>572</v>
      </c>
      <c r="E128" s="3">
        <v>45.655555555555559</v>
      </c>
      <c r="F128" s="3">
        <v>5.6</v>
      </c>
      <c r="G128" s="3">
        <v>0.53333333333333333</v>
      </c>
      <c r="H128" s="3">
        <v>0</v>
      </c>
      <c r="I128" s="3">
        <v>0.45555555555555555</v>
      </c>
      <c r="J128" s="3">
        <v>0</v>
      </c>
      <c r="K128" s="3">
        <v>0</v>
      </c>
      <c r="L128" s="3">
        <v>1.8722222222222222</v>
      </c>
      <c r="M128" s="3">
        <v>0</v>
      </c>
      <c r="N128" s="3">
        <v>4.2934444444444431</v>
      </c>
      <c r="O128" s="3">
        <f>SUM(Table2[[#This Row],[Qualified Social Work Staff Hours]:[Other Social Work Staff Hours]])/Table2[[#This Row],[MDS Census]]</f>
        <v>9.4039912387442165E-2</v>
      </c>
      <c r="P128" s="3">
        <v>0</v>
      </c>
      <c r="Q128" s="3">
        <v>9.6493333333333347</v>
      </c>
      <c r="R128" s="3">
        <f>SUM(Table2[[#This Row],[Qualified Activities Professional Hours]:[Other Activities Professional Hours]])/Table2[[#This Row],[MDS Census]]</f>
        <v>0.21135069359941594</v>
      </c>
      <c r="S128" s="3">
        <v>1.0972222222222223</v>
      </c>
      <c r="T128" s="3">
        <v>2.8027777777777776</v>
      </c>
      <c r="U128" s="3">
        <v>0</v>
      </c>
      <c r="V128" s="3">
        <f>SUM(Table2[[#This Row],[Occupational Therapist Hours]:[OT Aide Hours]])/Table2[[#This Row],[MDS Census]]</f>
        <v>8.5422243854952534E-2</v>
      </c>
      <c r="W128" s="3">
        <v>0.71388888888888891</v>
      </c>
      <c r="X128" s="3">
        <v>4.9138888888888888</v>
      </c>
      <c r="Y128" s="3">
        <v>0</v>
      </c>
      <c r="Z128" s="3">
        <f>SUM(Table2[[#This Row],[Physical Therapist (PT) Hours]:[PT Aide Hours]])/Table2[[#This Row],[MDS Census]]</f>
        <v>0.12326600146020927</v>
      </c>
      <c r="AA128" s="3">
        <v>0</v>
      </c>
      <c r="AB128" s="3">
        <v>0</v>
      </c>
      <c r="AC128" s="3">
        <v>0</v>
      </c>
      <c r="AD128" s="3">
        <v>0</v>
      </c>
      <c r="AE128" s="3">
        <v>0</v>
      </c>
      <c r="AF128" s="3">
        <v>0</v>
      </c>
      <c r="AG128" s="3">
        <v>0</v>
      </c>
      <c r="AH128" s="1" t="s">
        <v>126</v>
      </c>
      <c r="AI128" s="17">
        <v>4</v>
      </c>
      <c r="AJ128" s="1"/>
    </row>
    <row r="129" spans="1:36" x14ac:dyDescent="0.2">
      <c r="A129" s="1" t="s">
        <v>221</v>
      </c>
      <c r="B129" s="1" t="s">
        <v>349</v>
      </c>
      <c r="C129" s="1" t="s">
        <v>534</v>
      </c>
      <c r="D129" s="1" t="s">
        <v>628</v>
      </c>
      <c r="E129" s="3">
        <v>117.6</v>
      </c>
      <c r="F129" s="3">
        <v>5.333333333333333</v>
      </c>
      <c r="G129" s="3">
        <v>0.82</v>
      </c>
      <c r="H129" s="3">
        <v>0.5</v>
      </c>
      <c r="I129" s="3">
        <v>0.66111111111111109</v>
      </c>
      <c r="J129" s="3">
        <v>0</v>
      </c>
      <c r="K129" s="3">
        <v>0</v>
      </c>
      <c r="L129" s="3">
        <v>4.8984444444444435</v>
      </c>
      <c r="M129" s="3">
        <v>5.6</v>
      </c>
      <c r="N129" s="3">
        <v>11.941666666666666</v>
      </c>
      <c r="O129" s="3">
        <f>SUM(Table2[[#This Row],[Qualified Social Work Staff Hours]:[Other Social Work Staff Hours]])/Table2[[#This Row],[MDS Census]]</f>
        <v>0.14916383219954646</v>
      </c>
      <c r="P129" s="3">
        <v>0</v>
      </c>
      <c r="Q129" s="3">
        <v>25.519444444444446</v>
      </c>
      <c r="R129" s="3">
        <f>SUM(Table2[[#This Row],[Qualified Activities Professional Hours]:[Other Activities Professional Hours]])/Table2[[#This Row],[MDS Census]]</f>
        <v>0.21700207860922149</v>
      </c>
      <c r="S129" s="3">
        <v>2.3178888888888896</v>
      </c>
      <c r="T129" s="3">
        <v>4.5461111111111103</v>
      </c>
      <c r="U129" s="3">
        <v>0</v>
      </c>
      <c r="V129" s="3">
        <f>SUM(Table2[[#This Row],[Occupational Therapist Hours]:[OT Aide Hours]])/Table2[[#This Row],[MDS Census]]</f>
        <v>5.8367346938775509E-2</v>
      </c>
      <c r="W129" s="3">
        <v>1.589666666666667</v>
      </c>
      <c r="X129" s="3">
        <v>8.8224444444444412</v>
      </c>
      <c r="Y129" s="3">
        <v>0</v>
      </c>
      <c r="Z129" s="3">
        <f>SUM(Table2[[#This Row],[Physical Therapist (PT) Hours]:[PT Aide Hours]])/Table2[[#This Row],[MDS Census]]</f>
        <v>8.8538359788359777E-2</v>
      </c>
      <c r="AA129" s="3">
        <v>0</v>
      </c>
      <c r="AB129" s="3">
        <v>0</v>
      </c>
      <c r="AC129" s="3">
        <v>0</v>
      </c>
      <c r="AD129" s="3">
        <v>0</v>
      </c>
      <c r="AE129" s="3">
        <v>0</v>
      </c>
      <c r="AF129" s="3">
        <v>0</v>
      </c>
      <c r="AG129" s="3">
        <v>0</v>
      </c>
      <c r="AH129" s="1" t="s">
        <v>127</v>
      </c>
      <c r="AI129" s="17">
        <v>4</v>
      </c>
      <c r="AJ129" s="1"/>
    </row>
    <row r="130" spans="1:36" x14ac:dyDescent="0.2">
      <c r="A130" s="1" t="s">
        <v>221</v>
      </c>
      <c r="B130" s="1" t="s">
        <v>350</v>
      </c>
      <c r="C130" s="1" t="s">
        <v>535</v>
      </c>
      <c r="D130" s="1" t="s">
        <v>596</v>
      </c>
      <c r="E130" s="3">
        <v>70.066666666666663</v>
      </c>
      <c r="F130" s="3">
        <v>5.6</v>
      </c>
      <c r="G130" s="3">
        <v>0.26666666666666666</v>
      </c>
      <c r="H130" s="3">
        <v>0.43333333333333335</v>
      </c>
      <c r="I130" s="3">
        <v>5.833333333333333</v>
      </c>
      <c r="J130" s="3">
        <v>0</v>
      </c>
      <c r="K130" s="3">
        <v>0</v>
      </c>
      <c r="L130" s="3">
        <v>5.0695555555555565</v>
      </c>
      <c r="M130" s="3">
        <v>5.6</v>
      </c>
      <c r="N130" s="3">
        <v>0</v>
      </c>
      <c r="O130" s="3">
        <f>SUM(Table2[[#This Row],[Qualified Social Work Staff Hours]:[Other Social Work Staff Hours]])/Table2[[#This Row],[MDS Census]]</f>
        <v>7.9923882017126552E-2</v>
      </c>
      <c r="P130" s="3">
        <v>3.4388888888888891</v>
      </c>
      <c r="Q130" s="3">
        <v>2.2555555555555555</v>
      </c>
      <c r="R130" s="3">
        <f>SUM(Table2[[#This Row],[Qualified Activities Professional Hours]:[Other Activities Professional Hours]])/Table2[[#This Row],[MDS Census]]</f>
        <v>8.1271804630510633E-2</v>
      </c>
      <c r="S130" s="3">
        <v>0.58922222222222209</v>
      </c>
      <c r="T130" s="3">
        <v>5.0028888888888892</v>
      </c>
      <c r="U130" s="3">
        <v>0</v>
      </c>
      <c r="V130" s="3">
        <f>SUM(Table2[[#This Row],[Occupational Therapist Hours]:[OT Aide Hours]])/Table2[[#This Row],[MDS Census]]</f>
        <v>7.9811290834126233E-2</v>
      </c>
      <c r="W130" s="3">
        <v>0.58633333333333315</v>
      </c>
      <c r="X130" s="3">
        <v>7.5071111111111106</v>
      </c>
      <c r="Y130" s="3">
        <v>0</v>
      </c>
      <c r="Z130" s="3">
        <f>SUM(Table2[[#This Row],[Physical Therapist (PT) Hours]:[PT Aide Hours]])/Table2[[#This Row],[MDS Census]]</f>
        <v>0.11551062480177608</v>
      </c>
      <c r="AA130" s="3">
        <v>0</v>
      </c>
      <c r="AB130" s="3">
        <v>0</v>
      </c>
      <c r="AC130" s="3">
        <v>0</v>
      </c>
      <c r="AD130" s="3">
        <v>0</v>
      </c>
      <c r="AE130" s="3">
        <v>0</v>
      </c>
      <c r="AF130" s="3">
        <v>0</v>
      </c>
      <c r="AG130" s="3">
        <v>0</v>
      </c>
      <c r="AH130" s="1" t="s">
        <v>128</v>
      </c>
      <c r="AI130" s="17">
        <v>4</v>
      </c>
      <c r="AJ130" s="1"/>
    </row>
    <row r="131" spans="1:36" x14ac:dyDescent="0.2">
      <c r="A131" s="1" t="s">
        <v>221</v>
      </c>
      <c r="B131" s="1" t="s">
        <v>351</v>
      </c>
      <c r="C131" s="1" t="s">
        <v>536</v>
      </c>
      <c r="D131" s="1" t="s">
        <v>629</v>
      </c>
      <c r="E131" s="3">
        <v>101.14444444444445</v>
      </c>
      <c r="F131" s="3">
        <v>5.6</v>
      </c>
      <c r="G131" s="3">
        <v>5.2</v>
      </c>
      <c r="H131" s="3">
        <v>4.4722222222222223</v>
      </c>
      <c r="I131" s="3">
        <v>0</v>
      </c>
      <c r="J131" s="3">
        <v>0</v>
      </c>
      <c r="K131" s="3">
        <v>2.4</v>
      </c>
      <c r="L131" s="3">
        <v>4.06111111111111</v>
      </c>
      <c r="M131" s="3">
        <v>5.4972222222222218</v>
      </c>
      <c r="N131" s="3">
        <v>7.8583333333333334</v>
      </c>
      <c r="O131" s="3">
        <f>SUM(Table2[[#This Row],[Qualified Social Work Staff Hours]:[Other Social Work Staff Hours]])/Table2[[#This Row],[MDS Census]]</f>
        <v>0.13204438097330548</v>
      </c>
      <c r="P131" s="3">
        <v>10.525</v>
      </c>
      <c r="Q131" s="3">
        <v>0</v>
      </c>
      <c r="R131" s="3">
        <f>SUM(Table2[[#This Row],[Qualified Activities Professional Hours]:[Other Activities Professional Hours]])/Table2[[#This Row],[MDS Census]]</f>
        <v>0.10405910139514446</v>
      </c>
      <c r="S131" s="3">
        <v>4.8378888888888882</v>
      </c>
      <c r="T131" s="3">
        <v>6.7118888888888897</v>
      </c>
      <c r="U131" s="3">
        <v>0</v>
      </c>
      <c r="V131" s="3">
        <f>SUM(Table2[[#This Row],[Occupational Therapist Hours]:[OT Aide Hours]])/Table2[[#This Row],[MDS Census]]</f>
        <v>0.11419092606832912</v>
      </c>
      <c r="W131" s="3">
        <v>2.0337777777777784</v>
      </c>
      <c r="X131" s="3">
        <v>7.3441111111111104</v>
      </c>
      <c r="Y131" s="3">
        <v>0</v>
      </c>
      <c r="Z131" s="3">
        <f>SUM(Table2[[#This Row],[Physical Therapist (PT) Hours]:[PT Aide Hours]])/Table2[[#This Row],[MDS Census]]</f>
        <v>9.2717785345490494E-2</v>
      </c>
      <c r="AA131" s="3">
        <v>0</v>
      </c>
      <c r="AB131" s="3">
        <v>0</v>
      </c>
      <c r="AC131" s="3">
        <v>0</v>
      </c>
      <c r="AD131" s="3">
        <v>0</v>
      </c>
      <c r="AE131" s="3">
        <v>0</v>
      </c>
      <c r="AF131" s="3">
        <v>5.1472222222222221</v>
      </c>
      <c r="AG131" s="3">
        <v>0</v>
      </c>
      <c r="AH131" s="1" t="s">
        <v>129</v>
      </c>
      <c r="AI131" s="17">
        <v>4</v>
      </c>
      <c r="AJ131" s="1"/>
    </row>
    <row r="132" spans="1:36" x14ac:dyDescent="0.2">
      <c r="A132" s="1" t="s">
        <v>221</v>
      </c>
      <c r="B132" s="1" t="s">
        <v>352</v>
      </c>
      <c r="C132" s="1" t="s">
        <v>531</v>
      </c>
      <c r="D132" s="1" t="s">
        <v>626</v>
      </c>
      <c r="E132" s="3">
        <v>85.111111111111114</v>
      </c>
      <c r="F132" s="3">
        <v>5.0222222222222221</v>
      </c>
      <c r="G132" s="3">
        <v>0.94133333333333347</v>
      </c>
      <c r="H132" s="3">
        <v>0.32222222222222224</v>
      </c>
      <c r="I132" s="3">
        <v>0.28611111111111109</v>
      </c>
      <c r="J132" s="3">
        <v>0</v>
      </c>
      <c r="K132" s="3">
        <v>0</v>
      </c>
      <c r="L132" s="3">
        <v>6.8798888888888872</v>
      </c>
      <c r="M132" s="3">
        <v>6.4</v>
      </c>
      <c r="N132" s="3">
        <v>5.2444444444444445</v>
      </c>
      <c r="O132" s="3">
        <f>SUM(Table2[[#This Row],[Qualified Social Work Staff Hours]:[Other Social Work Staff Hours]])/Table2[[#This Row],[MDS Census]]</f>
        <v>0.13681462140992168</v>
      </c>
      <c r="P132" s="3">
        <v>6.4111111111111114</v>
      </c>
      <c r="Q132" s="3">
        <v>5.2722222222222221</v>
      </c>
      <c r="R132" s="3">
        <f>SUM(Table2[[#This Row],[Qualified Activities Professional Hours]:[Other Activities Professional Hours]])/Table2[[#This Row],[MDS Census]]</f>
        <v>0.13727154046997389</v>
      </c>
      <c r="S132" s="3">
        <v>1.5495555555555554</v>
      </c>
      <c r="T132" s="3">
        <v>4.2574444444444444</v>
      </c>
      <c r="U132" s="3">
        <v>0</v>
      </c>
      <c r="V132" s="3">
        <f>SUM(Table2[[#This Row],[Occupational Therapist Hours]:[OT Aide Hours]])/Table2[[#This Row],[MDS Census]]</f>
        <v>6.8228459530026098E-2</v>
      </c>
      <c r="W132" s="3">
        <v>2.4737777777777779</v>
      </c>
      <c r="X132" s="3">
        <v>7.660333333333333</v>
      </c>
      <c r="Y132" s="3">
        <v>0</v>
      </c>
      <c r="Z132" s="3">
        <f>SUM(Table2[[#This Row],[Physical Therapist (PT) Hours]:[PT Aide Hours]])/Table2[[#This Row],[MDS Census]]</f>
        <v>0.11906919060052218</v>
      </c>
      <c r="AA132" s="3">
        <v>0</v>
      </c>
      <c r="AB132" s="3">
        <v>0</v>
      </c>
      <c r="AC132" s="3">
        <v>0</v>
      </c>
      <c r="AD132" s="3">
        <v>0</v>
      </c>
      <c r="AE132" s="3">
        <v>0</v>
      </c>
      <c r="AF132" s="3">
        <v>0</v>
      </c>
      <c r="AG132" s="3">
        <v>0.45600000000000013</v>
      </c>
      <c r="AH132" s="1" t="s">
        <v>130</v>
      </c>
      <c r="AI132" s="17">
        <v>4</v>
      </c>
      <c r="AJ132" s="1"/>
    </row>
    <row r="133" spans="1:36" x14ac:dyDescent="0.2">
      <c r="A133" s="1" t="s">
        <v>221</v>
      </c>
      <c r="B133" s="1" t="s">
        <v>353</v>
      </c>
      <c r="C133" s="1" t="s">
        <v>445</v>
      </c>
      <c r="D133" s="1" t="s">
        <v>572</v>
      </c>
      <c r="E133" s="3">
        <v>116.58888888888889</v>
      </c>
      <c r="F133" s="3">
        <v>5.5111111111111111</v>
      </c>
      <c r="G133" s="3">
        <v>0.33333333333333331</v>
      </c>
      <c r="H133" s="3">
        <v>8.8888888888888892E-2</v>
      </c>
      <c r="I133" s="3">
        <v>6.3111111111111109</v>
      </c>
      <c r="J133" s="3">
        <v>0</v>
      </c>
      <c r="K133" s="3">
        <v>0</v>
      </c>
      <c r="L133" s="3">
        <v>15.12466666666667</v>
      </c>
      <c r="M133" s="3">
        <v>5.3163333333333327</v>
      </c>
      <c r="N133" s="3">
        <v>5.2763333333333327</v>
      </c>
      <c r="O133" s="3">
        <f>SUM(Table2[[#This Row],[Qualified Social Work Staff Hours]:[Other Social Work Staff Hours]])/Table2[[#This Row],[MDS Census]]</f>
        <v>9.0854855618031069E-2</v>
      </c>
      <c r="P133" s="3">
        <v>5.0805555555555557</v>
      </c>
      <c r="Q133" s="3">
        <v>4.6201111111111111</v>
      </c>
      <c r="R133" s="3">
        <f>SUM(Table2[[#This Row],[Qualified Activities Professional Hours]:[Other Activities Professional Hours]])/Table2[[#This Row],[MDS Census]]</f>
        <v>8.3204040789097489E-2</v>
      </c>
      <c r="S133" s="3">
        <v>10.101666666666668</v>
      </c>
      <c r="T133" s="3">
        <v>4.3798888888888898</v>
      </c>
      <c r="U133" s="3">
        <v>4.4834444444444461</v>
      </c>
      <c r="V133" s="3">
        <f>SUM(Table2[[#This Row],[Occupational Therapist Hours]:[OT Aide Hours]])/Table2[[#This Row],[MDS Census]]</f>
        <v>0.16266558658153057</v>
      </c>
      <c r="W133" s="3">
        <v>10.764666666666661</v>
      </c>
      <c r="X133" s="3">
        <v>13.061777777777774</v>
      </c>
      <c r="Y133" s="3">
        <v>3.8001111111111117</v>
      </c>
      <c r="Z133" s="3">
        <f>SUM(Table2[[#This Row],[Physical Therapist (PT) Hours]:[PT Aide Hours]])/Table2[[#This Row],[MDS Census]]</f>
        <v>0.23695701896502422</v>
      </c>
      <c r="AA133" s="3">
        <v>0</v>
      </c>
      <c r="AB133" s="3">
        <v>0</v>
      </c>
      <c r="AC133" s="3">
        <v>0</v>
      </c>
      <c r="AD133" s="3">
        <v>54.020555555555568</v>
      </c>
      <c r="AE133" s="3">
        <v>0</v>
      </c>
      <c r="AF133" s="3">
        <v>0</v>
      </c>
      <c r="AG133" s="3">
        <v>0</v>
      </c>
      <c r="AH133" s="1" t="s">
        <v>131</v>
      </c>
      <c r="AI133" s="17">
        <v>4</v>
      </c>
      <c r="AJ133" s="1"/>
    </row>
    <row r="134" spans="1:36" x14ac:dyDescent="0.2">
      <c r="A134" s="1" t="s">
        <v>221</v>
      </c>
      <c r="B134" s="1" t="s">
        <v>354</v>
      </c>
      <c r="C134" s="1" t="s">
        <v>537</v>
      </c>
      <c r="D134" s="1" t="s">
        <v>620</v>
      </c>
      <c r="E134" s="3">
        <v>60.522222222222226</v>
      </c>
      <c r="F134" s="3">
        <v>5.6</v>
      </c>
      <c r="G134" s="3">
        <v>0.14444444444444443</v>
      </c>
      <c r="H134" s="3">
        <v>0.3611111111111111</v>
      </c>
      <c r="I134" s="3">
        <v>0.2</v>
      </c>
      <c r="J134" s="3">
        <v>0</v>
      </c>
      <c r="K134" s="3">
        <v>0</v>
      </c>
      <c r="L134" s="3">
        <v>5.9675555555555562</v>
      </c>
      <c r="M134" s="3">
        <v>4.6194444444444445</v>
      </c>
      <c r="N134" s="3">
        <v>0.27777777777777779</v>
      </c>
      <c r="O134" s="3">
        <f>SUM(Table2[[#This Row],[Qualified Social Work Staff Hours]:[Other Social Work Staff Hours]])/Table2[[#This Row],[MDS Census]]</f>
        <v>8.0916100605838065E-2</v>
      </c>
      <c r="P134" s="3">
        <v>1.6611111111111112</v>
      </c>
      <c r="Q134" s="3">
        <v>11.08611111111111</v>
      </c>
      <c r="R134" s="3">
        <f>SUM(Table2[[#This Row],[Qualified Activities Professional Hours]:[Other Activities Professional Hours]])/Table2[[#This Row],[MDS Census]]</f>
        <v>0.21062052505966586</v>
      </c>
      <c r="S134" s="3">
        <v>3.5276666666666654</v>
      </c>
      <c r="T134" s="3">
        <v>0</v>
      </c>
      <c r="U134" s="3">
        <v>0</v>
      </c>
      <c r="V134" s="3">
        <f>SUM(Table2[[#This Row],[Occupational Therapist Hours]:[OT Aide Hours]])/Table2[[#This Row],[MDS Census]]</f>
        <v>5.8287130530567263E-2</v>
      </c>
      <c r="W134" s="3">
        <v>0.51400000000000001</v>
      </c>
      <c r="X134" s="3">
        <v>3.8767777777777774</v>
      </c>
      <c r="Y134" s="3">
        <v>0</v>
      </c>
      <c r="Z134" s="3">
        <f>SUM(Table2[[#This Row],[Physical Therapist (PT) Hours]:[PT Aide Hours]])/Table2[[#This Row],[MDS Census]]</f>
        <v>7.2548191665136763E-2</v>
      </c>
      <c r="AA134" s="3">
        <v>0</v>
      </c>
      <c r="AB134" s="3">
        <v>0</v>
      </c>
      <c r="AC134" s="3">
        <v>0</v>
      </c>
      <c r="AD134" s="3">
        <v>0</v>
      </c>
      <c r="AE134" s="3">
        <v>0</v>
      </c>
      <c r="AF134" s="3">
        <v>0</v>
      </c>
      <c r="AG134" s="3">
        <v>0</v>
      </c>
      <c r="AH134" s="1" t="s">
        <v>132</v>
      </c>
      <c r="AI134" s="17">
        <v>4</v>
      </c>
      <c r="AJ134" s="1"/>
    </row>
    <row r="135" spans="1:36" x14ac:dyDescent="0.2">
      <c r="A135" s="1" t="s">
        <v>221</v>
      </c>
      <c r="B135" s="1" t="s">
        <v>355</v>
      </c>
      <c r="C135" s="1" t="s">
        <v>519</v>
      </c>
      <c r="D135" s="1" t="s">
        <v>614</v>
      </c>
      <c r="E135" s="3">
        <v>133.03333333333333</v>
      </c>
      <c r="F135" s="3">
        <v>37.638888888888886</v>
      </c>
      <c r="G135" s="3">
        <v>0.93333333333333335</v>
      </c>
      <c r="H135" s="3">
        <v>0.45277777777777778</v>
      </c>
      <c r="I135" s="3">
        <v>1.3944444444444444</v>
      </c>
      <c r="J135" s="3">
        <v>0</v>
      </c>
      <c r="K135" s="3">
        <v>0</v>
      </c>
      <c r="L135" s="3">
        <v>4.822222222222222</v>
      </c>
      <c r="M135" s="3">
        <v>4.9388888888888891</v>
      </c>
      <c r="N135" s="3">
        <v>0</v>
      </c>
      <c r="O135" s="3">
        <f>SUM(Table2[[#This Row],[Qualified Social Work Staff Hours]:[Other Social Work Staff Hours]])/Table2[[#This Row],[MDS Census]]</f>
        <v>3.7125198362983385E-2</v>
      </c>
      <c r="P135" s="3">
        <v>0</v>
      </c>
      <c r="Q135" s="3">
        <v>7.5611111111111109</v>
      </c>
      <c r="R135" s="3">
        <f>SUM(Table2[[#This Row],[Qualified Activities Professional Hours]:[Other Activities Professional Hours]])/Table2[[#This Row],[MDS Census]]</f>
        <v>5.6836214816670845E-2</v>
      </c>
      <c r="S135" s="3">
        <v>9.7166666666666668</v>
      </c>
      <c r="T135" s="3">
        <v>0</v>
      </c>
      <c r="U135" s="3">
        <v>0</v>
      </c>
      <c r="V135" s="3">
        <f>SUM(Table2[[#This Row],[Occupational Therapist Hours]:[OT Aide Hours]])/Table2[[#This Row],[MDS Census]]</f>
        <v>7.3039338511651217E-2</v>
      </c>
      <c r="W135" s="3">
        <v>1.5027777777777778</v>
      </c>
      <c r="X135" s="3">
        <v>8.8944444444444439</v>
      </c>
      <c r="Y135" s="3">
        <v>0</v>
      </c>
      <c r="Z135" s="3">
        <f>SUM(Table2[[#This Row],[Physical Therapist (PT) Hours]:[PT Aide Hours]])/Table2[[#This Row],[MDS Census]]</f>
        <v>7.8155015451432386E-2</v>
      </c>
      <c r="AA135" s="3">
        <v>0</v>
      </c>
      <c r="AB135" s="3">
        <v>0</v>
      </c>
      <c r="AC135" s="3">
        <v>0</v>
      </c>
      <c r="AD135" s="3">
        <v>0</v>
      </c>
      <c r="AE135" s="3">
        <v>0</v>
      </c>
      <c r="AF135" s="3">
        <v>0</v>
      </c>
      <c r="AG135" s="3">
        <v>0</v>
      </c>
      <c r="AH135" s="1" t="s">
        <v>133</v>
      </c>
      <c r="AI135" s="17">
        <v>4</v>
      </c>
      <c r="AJ135" s="1"/>
    </row>
    <row r="136" spans="1:36" x14ac:dyDescent="0.2">
      <c r="A136" s="1" t="s">
        <v>221</v>
      </c>
      <c r="B136" s="1" t="s">
        <v>356</v>
      </c>
      <c r="C136" s="1" t="s">
        <v>538</v>
      </c>
      <c r="D136" s="1" t="s">
        <v>578</v>
      </c>
      <c r="E136" s="3">
        <v>58.7</v>
      </c>
      <c r="F136" s="3">
        <v>5.6</v>
      </c>
      <c r="G136" s="3">
        <v>0.2</v>
      </c>
      <c r="H136" s="3">
        <v>0</v>
      </c>
      <c r="I136" s="3">
        <v>0.35555555555555557</v>
      </c>
      <c r="J136" s="3">
        <v>0</v>
      </c>
      <c r="K136" s="3">
        <v>0</v>
      </c>
      <c r="L136" s="3">
        <v>2.3638888888888889</v>
      </c>
      <c r="M136" s="3">
        <v>5.6</v>
      </c>
      <c r="N136" s="3">
        <v>0</v>
      </c>
      <c r="O136" s="3">
        <f>SUM(Table2[[#This Row],[Qualified Social Work Staff Hours]:[Other Social Work Staff Hours]])/Table2[[#This Row],[MDS Census]]</f>
        <v>9.5400340715502546E-2</v>
      </c>
      <c r="P136" s="3">
        <v>2.4722222222222223</v>
      </c>
      <c r="Q136" s="3">
        <v>0</v>
      </c>
      <c r="R136" s="3">
        <f>SUM(Table2[[#This Row],[Qualified Activities Professional Hours]:[Other Activities Professional Hours]])/Table2[[#This Row],[MDS Census]]</f>
        <v>4.2116221843649444E-2</v>
      </c>
      <c r="S136" s="3">
        <v>0.81144444444444441</v>
      </c>
      <c r="T136" s="3">
        <v>4.3916666666666666</v>
      </c>
      <c r="U136" s="3">
        <v>0</v>
      </c>
      <c r="V136" s="3">
        <f>SUM(Table2[[#This Row],[Occupational Therapist Hours]:[OT Aide Hours]])/Table2[[#This Row],[MDS Census]]</f>
        <v>8.8639030853681619E-2</v>
      </c>
      <c r="W136" s="3">
        <v>1.8916666666666666</v>
      </c>
      <c r="X136" s="3">
        <v>5.9462222222222216</v>
      </c>
      <c r="Y136" s="3">
        <v>0</v>
      </c>
      <c r="Z136" s="3">
        <f>SUM(Table2[[#This Row],[Physical Therapist (PT) Hours]:[PT Aide Hours]])/Table2[[#This Row],[MDS Census]]</f>
        <v>0.13352451258754494</v>
      </c>
      <c r="AA136" s="3">
        <v>0.44444444444444442</v>
      </c>
      <c r="AB136" s="3">
        <v>0</v>
      </c>
      <c r="AC136" s="3">
        <v>0</v>
      </c>
      <c r="AD136" s="3">
        <v>0</v>
      </c>
      <c r="AE136" s="3">
        <v>0</v>
      </c>
      <c r="AF136" s="3">
        <v>0</v>
      </c>
      <c r="AG136" s="3">
        <v>0</v>
      </c>
      <c r="AH136" s="1" t="s">
        <v>134</v>
      </c>
      <c r="AI136" s="17">
        <v>4</v>
      </c>
      <c r="AJ136" s="1"/>
    </row>
    <row r="137" spans="1:36" x14ac:dyDescent="0.2">
      <c r="A137" s="1" t="s">
        <v>221</v>
      </c>
      <c r="B137" s="1" t="s">
        <v>357</v>
      </c>
      <c r="C137" s="1" t="s">
        <v>513</v>
      </c>
      <c r="D137" s="1" t="s">
        <v>594</v>
      </c>
      <c r="E137" s="3">
        <v>84.166666666666671</v>
      </c>
      <c r="F137" s="3">
        <v>5.6</v>
      </c>
      <c r="G137" s="3">
        <v>0.76666666666666672</v>
      </c>
      <c r="H137" s="3">
        <v>0.49300000000000044</v>
      </c>
      <c r="I137" s="3">
        <v>0.82222222222222219</v>
      </c>
      <c r="J137" s="3">
        <v>0</v>
      </c>
      <c r="K137" s="3">
        <v>0</v>
      </c>
      <c r="L137" s="3">
        <v>4.9053333333333331</v>
      </c>
      <c r="M137" s="3">
        <v>4.1184444444444441</v>
      </c>
      <c r="N137" s="3">
        <v>0</v>
      </c>
      <c r="O137" s="3">
        <f>SUM(Table2[[#This Row],[Qualified Social Work Staff Hours]:[Other Social Work Staff Hours]])/Table2[[#This Row],[MDS Census]]</f>
        <v>4.8932013201320124E-2</v>
      </c>
      <c r="P137" s="3">
        <v>0.95055555555555571</v>
      </c>
      <c r="Q137" s="3">
        <v>0.7350000000000001</v>
      </c>
      <c r="R137" s="3">
        <f>SUM(Table2[[#This Row],[Qualified Activities Professional Hours]:[Other Activities Professional Hours]])/Table2[[#This Row],[MDS Census]]</f>
        <v>2.0026402640264028E-2</v>
      </c>
      <c r="S137" s="3">
        <v>4.0763333333333325</v>
      </c>
      <c r="T137" s="3">
        <v>8.4817777777777756</v>
      </c>
      <c r="U137" s="3">
        <v>0</v>
      </c>
      <c r="V137" s="3">
        <f>SUM(Table2[[#This Row],[Occupational Therapist Hours]:[OT Aide Hours]])/Table2[[#This Row],[MDS Census]]</f>
        <v>0.14920528052805276</v>
      </c>
      <c r="W137" s="3">
        <v>4.7095555555555544</v>
      </c>
      <c r="X137" s="3">
        <v>8.7553333333333327</v>
      </c>
      <c r="Y137" s="3">
        <v>0</v>
      </c>
      <c r="Z137" s="3">
        <f>SUM(Table2[[#This Row],[Physical Therapist (PT) Hours]:[PT Aide Hours]])/Table2[[#This Row],[MDS Census]]</f>
        <v>0.15997887788778875</v>
      </c>
      <c r="AA137" s="3">
        <v>0</v>
      </c>
      <c r="AB137" s="3">
        <v>0</v>
      </c>
      <c r="AC137" s="3">
        <v>0</v>
      </c>
      <c r="AD137" s="3">
        <v>0</v>
      </c>
      <c r="AE137" s="3">
        <v>0</v>
      </c>
      <c r="AF137" s="3">
        <v>0</v>
      </c>
      <c r="AG137" s="3">
        <v>0</v>
      </c>
      <c r="AH137" s="1" t="s">
        <v>135</v>
      </c>
      <c r="AI137" s="17">
        <v>4</v>
      </c>
      <c r="AJ137" s="1"/>
    </row>
    <row r="138" spans="1:36" x14ac:dyDescent="0.2">
      <c r="A138" s="1" t="s">
        <v>221</v>
      </c>
      <c r="B138" s="1" t="s">
        <v>358</v>
      </c>
      <c r="C138" s="1" t="s">
        <v>539</v>
      </c>
      <c r="D138" s="1" t="s">
        <v>586</v>
      </c>
      <c r="E138" s="3">
        <v>99.8</v>
      </c>
      <c r="F138" s="3">
        <v>0</v>
      </c>
      <c r="G138" s="3">
        <v>0</v>
      </c>
      <c r="H138" s="3">
        <v>0.37777777777777777</v>
      </c>
      <c r="I138" s="3">
        <v>6.3538888888888891</v>
      </c>
      <c r="J138" s="3">
        <v>0</v>
      </c>
      <c r="K138" s="3">
        <v>0</v>
      </c>
      <c r="L138" s="3">
        <v>10.569222222222228</v>
      </c>
      <c r="M138" s="3">
        <v>0</v>
      </c>
      <c r="N138" s="3">
        <v>8.1000000000000014</v>
      </c>
      <c r="O138" s="3">
        <f>SUM(Table2[[#This Row],[Qualified Social Work Staff Hours]:[Other Social Work Staff Hours]])/Table2[[#This Row],[MDS Census]]</f>
        <v>8.1162324649298609E-2</v>
      </c>
      <c r="P138" s="3">
        <v>0</v>
      </c>
      <c r="Q138" s="3">
        <v>7.3501111111111133</v>
      </c>
      <c r="R138" s="3">
        <f>SUM(Table2[[#This Row],[Qualified Activities Professional Hours]:[Other Activities Professional Hours]])/Table2[[#This Row],[MDS Census]]</f>
        <v>7.3648407926965059E-2</v>
      </c>
      <c r="S138" s="3">
        <v>1.4777777777777779</v>
      </c>
      <c r="T138" s="3">
        <v>8.8041111111111139</v>
      </c>
      <c r="U138" s="3">
        <v>0</v>
      </c>
      <c r="V138" s="3">
        <f>SUM(Table2[[#This Row],[Occupational Therapist Hours]:[OT Aide Hours]])/Table2[[#This Row],[MDS Census]]</f>
        <v>0.10302493876642177</v>
      </c>
      <c r="W138" s="3">
        <v>5.7211111111111119</v>
      </c>
      <c r="X138" s="3">
        <v>8.653333333333336</v>
      </c>
      <c r="Y138" s="3">
        <v>0</v>
      </c>
      <c r="Z138" s="3">
        <f>SUM(Table2[[#This Row],[Physical Therapist (PT) Hours]:[PT Aide Hours]])/Table2[[#This Row],[MDS Census]]</f>
        <v>0.14403250946337123</v>
      </c>
      <c r="AA138" s="3">
        <v>0</v>
      </c>
      <c r="AB138" s="3">
        <v>0</v>
      </c>
      <c r="AC138" s="3">
        <v>0</v>
      </c>
      <c r="AD138" s="3">
        <v>18.049444444444443</v>
      </c>
      <c r="AE138" s="3">
        <v>0</v>
      </c>
      <c r="AF138" s="3">
        <v>0</v>
      </c>
      <c r="AG138" s="3">
        <v>0</v>
      </c>
      <c r="AH138" s="1" t="s">
        <v>136</v>
      </c>
      <c r="AI138" s="17">
        <v>4</v>
      </c>
      <c r="AJ138" s="1"/>
    </row>
    <row r="139" spans="1:36" x14ac:dyDescent="0.2">
      <c r="A139" s="1" t="s">
        <v>221</v>
      </c>
      <c r="B139" s="1" t="s">
        <v>359</v>
      </c>
      <c r="C139" s="1" t="s">
        <v>540</v>
      </c>
      <c r="D139" s="1" t="s">
        <v>630</v>
      </c>
      <c r="E139" s="3">
        <v>84.888888888888886</v>
      </c>
      <c r="F139" s="3">
        <v>5.0666666666666664</v>
      </c>
      <c r="G139" s="3">
        <v>0.6333333333333333</v>
      </c>
      <c r="H139" s="3">
        <v>0.3888888888888889</v>
      </c>
      <c r="I139" s="3">
        <v>0.9555555555555556</v>
      </c>
      <c r="J139" s="3">
        <v>0</v>
      </c>
      <c r="K139" s="3">
        <v>0</v>
      </c>
      <c r="L139" s="3">
        <v>0</v>
      </c>
      <c r="M139" s="3">
        <v>4.9777777777777779</v>
      </c>
      <c r="N139" s="3">
        <v>9.8109999999999999</v>
      </c>
      <c r="O139" s="3">
        <f>SUM(Table2[[#This Row],[Qualified Social Work Staff Hours]:[Other Social Work Staff Hours]])/Table2[[#This Row],[MDS Census]]</f>
        <v>0.17421335078534031</v>
      </c>
      <c r="P139" s="3">
        <v>6.7182222222222219</v>
      </c>
      <c r="Q139" s="3">
        <v>25.469888888888892</v>
      </c>
      <c r="R139" s="3">
        <f>SUM(Table2[[#This Row],[Qualified Activities Professional Hours]:[Other Activities Professional Hours]])/Table2[[#This Row],[MDS Census]]</f>
        <v>0.37917931937172777</v>
      </c>
      <c r="S139" s="3">
        <v>0</v>
      </c>
      <c r="T139" s="3">
        <v>0</v>
      </c>
      <c r="U139" s="3">
        <v>0</v>
      </c>
      <c r="V139" s="3">
        <f>SUM(Table2[[#This Row],[Occupational Therapist Hours]:[OT Aide Hours]])/Table2[[#This Row],[MDS Census]]</f>
        <v>0</v>
      </c>
      <c r="W139" s="3">
        <v>0</v>
      </c>
      <c r="X139" s="3">
        <v>0</v>
      </c>
      <c r="Y139" s="3">
        <v>0</v>
      </c>
      <c r="Z139" s="3">
        <f>SUM(Table2[[#This Row],[Physical Therapist (PT) Hours]:[PT Aide Hours]])/Table2[[#This Row],[MDS Census]]</f>
        <v>0</v>
      </c>
      <c r="AA139" s="3">
        <v>0</v>
      </c>
      <c r="AB139" s="3">
        <v>0</v>
      </c>
      <c r="AC139" s="3">
        <v>0</v>
      </c>
      <c r="AD139" s="3">
        <v>73.504444444444431</v>
      </c>
      <c r="AE139" s="3">
        <v>9.8151111111111096</v>
      </c>
      <c r="AF139" s="3">
        <v>0</v>
      </c>
      <c r="AG139" s="3">
        <v>0</v>
      </c>
      <c r="AH139" s="1" t="s">
        <v>137</v>
      </c>
      <c r="AI139" s="17">
        <v>4</v>
      </c>
      <c r="AJ139" s="1"/>
    </row>
    <row r="140" spans="1:36" x14ac:dyDescent="0.2">
      <c r="A140" s="1" t="s">
        <v>221</v>
      </c>
      <c r="B140" s="1" t="s">
        <v>360</v>
      </c>
      <c r="C140" s="1" t="s">
        <v>456</v>
      </c>
      <c r="D140" s="1" t="s">
        <v>581</v>
      </c>
      <c r="E140" s="3">
        <v>79.844444444444449</v>
      </c>
      <c r="F140" s="3">
        <v>5.5111111111111111</v>
      </c>
      <c r="G140" s="3">
        <v>0</v>
      </c>
      <c r="H140" s="3">
        <v>0</v>
      </c>
      <c r="I140" s="3">
        <v>0</v>
      </c>
      <c r="J140" s="3">
        <v>0</v>
      </c>
      <c r="K140" s="3">
        <v>0</v>
      </c>
      <c r="L140" s="3">
        <v>5.9218888888888888</v>
      </c>
      <c r="M140" s="3">
        <v>5.5111111111111111</v>
      </c>
      <c r="N140" s="3">
        <v>0</v>
      </c>
      <c r="O140" s="3">
        <f>SUM(Table2[[#This Row],[Qualified Social Work Staff Hours]:[Other Social Work Staff Hours]])/Table2[[#This Row],[MDS Census]]</f>
        <v>6.9023100473142224E-2</v>
      </c>
      <c r="P140" s="3">
        <v>0</v>
      </c>
      <c r="Q140" s="3">
        <v>3.1861111111111109</v>
      </c>
      <c r="R140" s="3">
        <f>SUM(Table2[[#This Row],[Qualified Activities Professional Hours]:[Other Activities Professional Hours]])/Table2[[#This Row],[MDS Census]]</f>
        <v>3.9903979961035341E-2</v>
      </c>
      <c r="S140" s="3">
        <v>1.4305555555555556</v>
      </c>
      <c r="T140" s="3">
        <v>3.9888888888888889</v>
      </c>
      <c r="U140" s="3">
        <v>0</v>
      </c>
      <c r="V140" s="3">
        <f>SUM(Table2[[#This Row],[Occupational Therapist Hours]:[OT Aide Hours]])/Table2[[#This Row],[MDS Census]]</f>
        <v>6.7875034789869185E-2</v>
      </c>
      <c r="W140" s="3">
        <v>10.293111111111111</v>
      </c>
      <c r="X140" s="3">
        <v>5.3944444444444448</v>
      </c>
      <c r="Y140" s="3">
        <v>0</v>
      </c>
      <c r="Z140" s="3">
        <f>SUM(Table2[[#This Row],[Physical Therapist (PT) Hours]:[PT Aide Hours]])/Table2[[#This Row],[MDS Census]]</f>
        <v>0.19647648204842749</v>
      </c>
      <c r="AA140" s="3">
        <v>0</v>
      </c>
      <c r="AB140" s="3">
        <v>4</v>
      </c>
      <c r="AC140" s="3">
        <v>0</v>
      </c>
      <c r="AD140" s="3">
        <v>0</v>
      </c>
      <c r="AE140" s="3">
        <v>0</v>
      </c>
      <c r="AF140" s="3">
        <v>0</v>
      </c>
      <c r="AG140" s="3">
        <v>0</v>
      </c>
      <c r="AH140" s="1" t="s">
        <v>138</v>
      </c>
      <c r="AI140" s="17">
        <v>4</v>
      </c>
      <c r="AJ140" s="1"/>
    </row>
    <row r="141" spans="1:36" x14ac:dyDescent="0.2">
      <c r="A141" s="1" t="s">
        <v>221</v>
      </c>
      <c r="B141" s="1" t="s">
        <v>361</v>
      </c>
      <c r="C141" s="1" t="s">
        <v>445</v>
      </c>
      <c r="D141" s="1" t="s">
        <v>572</v>
      </c>
      <c r="E141" s="3">
        <v>57.866666666666667</v>
      </c>
      <c r="F141" s="3">
        <v>5.6</v>
      </c>
      <c r="G141" s="3">
        <v>0</v>
      </c>
      <c r="H141" s="3">
        <v>0</v>
      </c>
      <c r="I141" s="3">
        <v>0</v>
      </c>
      <c r="J141" s="3">
        <v>0</v>
      </c>
      <c r="K141" s="3">
        <v>0</v>
      </c>
      <c r="L141" s="3">
        <v>2.1833333333333331</v>
      </c>
      <c r="M141" s="3">
        <v>5.1555555555555559</v>
      </c>
      <c r="N141" s="3">
        <v>0</v>
      </c>
      <c r="O141" s="3">
        <f>SUM(Table2[[#This Row],[Qualified Social Work Staff Hours]:[Other Social Work Staff Hours]])/Table2[[#This Row],[MDS Census]]</f>
        <v>8.9093701996927802E-2</v>
      </c>
      <c r="P141" s="3">
        <v>0</v>
      </c>
      <c r="Q141" s="3">
        <v>13.069444444444445</v>
      </c>
      <c r="R141" s="3">
        <f>SUM(Table2[[#This Row],[Qualified Activities Professional Hours]:[Other Activities Professional Hours]])/Table2[[#This Row],[MDS Census]]</f>
        <v>0.22585445468509985</v>
      </c>
      <c r="S141" s="3">
        <v>0</v>
      </c>
      <c r="T141" s="3">
        <v>2.7083333333333335</v>
      </c>
      <c r="U141" s="3">
        <v>0</v>
      </c>
      <c r="V141" s="3">
        <f>SUM(Table2[[#This Row],[Occupational Therapist Hours]:[OT Aide Hours]])/Table2[[#This Row],[MDS Census]]</f>
        <v>4.6802995391705071E-2</v>
      </c>
      <c r="W141" s="3">
        <v>8.9916666666666671</v>
      </c>
      <c r="X141" s="3">
        <v>0</v>
      </c>
      <c r="Y141" s="3">
        <v>0</v>
      </c>
      <c r="Z141" s="3">
        <f>SUM(Table2[[#This Row],[Physical Therapist (PT) Hours]:[PT Aide Hours]])/Table2[[#This Row],[MDS Census]]</f>
        <v>0.15538594470046083</v>
      </c>
      <c r="AA141" s="3">
        <v>0</v>
      </c>
      <c r="AB141" s="3">
        <v>5.5111111111111111</v>
      </c>
      <c r="AC141" s="3">
        <v>0</v>
      </c>
      <c r="AD141" s="3">
        <v>0</v>
      </c>
      <c r="AE141" s="3">
        <v>0</v>
      </c>
      <c r="AF141" s="3">
        <v>0</v>
      </c>
      <c r="AG141" s="3">
        <v>0</v>
      </c>
      <c r="AH141" s="1" t="s">
        <v>139</v>
      </c>
      <c r="AI141" s="17">
        <v>4</v>
      </c>
      <c r="AJ141" s="1"/>
    </row>
    <row r="142" spans="1:36" x14ac:dyDescent="0.2">
      <c r="A142" s="1" t="s">
        <v>221</v>
      </c>
      <c r="B142" s="1" t="s">
        <v>362</v>
      </c>
      <c r="C142" s="1" t="s">
        <v>478</v>
      </c>
      <c r="D142" s="1" t="s">
        <v>598</v>
      </c>
      <c r="E142" s="3">
        <v>57.18888888888889</v>
      </c>
      <c r="F142" s="3">
        <v>9.6198888888888892</v>
      </c>
      <c r="G142" s="3">
        <v>0</v>
      </c>
      <c r="H142" s="3">
        <v>0.22500000000000001</v>
      </c>
      <c r="I142" s="3">
        <v>0.36666666666666664</v>
      </c>
      <c r="J142" s="3">
        <v>0</v>
      </c>
      <c r="K142" s="3">
        <v>0.71111111111111114</v>
      </c>
      <c r="L142" s="3">
        <v>3.3743333333333334</v>
      </c>
      <c r="M142" s="3">
        <v>0</v>
      </c>
      <c r="N142" s="3">
        <v>1.9994444444444446</v>
      </c>
      <c r="O142" s="3">
        <f>SUM(Table2[[#This Row],[Qualified Social Work Staff Hours]:[Other Social Work Staff Hours]])/Table2[[#This Row],[MDS Census]]</f>
        <v>3.4962113852729744E-2</v>
      </c>
      <c r="P142" s="3">
        <v>4.8827777777777772</v>
      </c>
      <c r="Q142" s="3">
        <v>0</v>
      </c>
      <c r="R142" s="3">
        <f>SUM(Table2[[#This Row],[Qualified Activities Professional Hours]:[Other Activities Professional Hours]])/Table2[[#This Row],[MDS Census]]</f>
        <v>8.5379832912376136E-2</v>
      </c>
      <c r="S142" s="3">
        <v>0.98055555555555551</v>
      </c>
      <c r="T142" s="3">
        <v>4.9138888888888888</v>
      </c>
      <c r="U142" s="3">
        <v>0</v>
      </c>
      <c r="V142" s="3">
        <f>SUM(Table2[[#This Row],[Occupational Therapist Hours]:[OT Aide Hours]])/Table2[[#This Row],[MDS Census]]</f>
        <v>0.1030697493685642</v>
      </c>
      <c r="W142" s="3">
        <v>1.425</v>
      </c>
      <c r="X142" s="3">
        <v>5.791666666666667</v>
      </c>
      <c r="Y142" s="3">
        <v>0</v>
      </c>
      <c r="Z142" s="3">
        <f>SUM(Table2[[#This Row],[Physical Therapist (PT) Hours]:[PT Aide Hours]])/Table2[[#This Row],[MDS Census]]</f>
        <v>0.12619001360015544</v>
      </c>
      <c r="AA142" s="3">
        <v>0.18477777777777776</v>
      </c>
      <c r="AB142" s="3">
        <v>0</v>
      </c>
      <c r="AC142" s="3">
        <v>0</v>
      </c>
      <c r="AD142" s="3">
        <v>6.2442222222222199</v>
      </c>
      <c r="AE142" s="3">
        <v>0</v>
      </c>
      <c r="AF142" s="3">
        <v>0</v>
      </c>
      <c r="AG142" s="3">
        <v>0</v>
      </c>
      <c r="AH142" s="1" t="s">
        <v>140</v>
      </c>
      <c r="AI142" s="17">
        <v>4</v>
      </c>
      <c r="AJ142" s="1"/>
    </row>
    <row r="143" spans="1:36" x14ac:dyDescent="0.2">
      <c r="A143" s="1" t="s">
        <v>221</v>
      </c>
      <c r="B143" s="1" t="s">
        <v>363</v>
      </c>
      <c r="C143" s="1" t="s">
        <v>541</v>
      </c>
      <c r="D143" s="1" t="s">
        <v>590</v>
      </c>
      <c r="E143" s="3">
        <v>141.9111111111111</v>
      </c>
      <c r="F143" s="3">
        <v>10.388888888888889</v>
      </c>
      <c r="G143" s="3">
        <v>6.6666666666666666E-2</v>
      </c>
      <c r="H143" s="3">
        <v>0</v>
      </c>
      <c r="I143" s="3">
        <v>2.2531111111111111</v>
      </c>
      <c r="J143" s="3">
        <v>0</v>
      </c>
      <c r="K143" s="3">
        <v>0</v>
      </c>
      <c r="L143" s="3">
        <v>5.2991111111111122</v>
      </c>
      <c r="M143" s="3">
        <v>5.666666666666667</v>
      </c>
      <c r="N143" s="3">
        <v>12.082777777777777</v>
      </c>
      <c r="O143" s="3">
        <f>SUM(Table2[[#This Row],[Qualified Social Work Staff Hours]:[Other Social Work Staff Hours]])/Table2[[#This Row],[MDS Census]]</f>
        <v>0.12507438145944252</v>
      </c>
      <c r="P143" s="3">
        <v>5.55</v>
      </c>
      <c r="Q143" s="3">
        <v>13.022666666666666</v>
      </c>
      <c r="R143" s="3">
        <f>SUM(Table2[[#This Row],[Qualified Activities Professional Hours]:[Other Activities Professional Hours]])/Table2[[#This Row],[MDS Census]]</f>
        <v>0.13087535233322894</v>
      </c>
      <c r="S143" s="3">
        <v>15.535333333333334</v>
      </c>
      <c r="T143" s="3">
        <v>0</v>
      </c>
      <c r="U143" s="3">
        <v>0</v>
      </c>
      <c r="V143" s="3">
        <f>SUM(Table2[[#This Row],[Occupational Therapist Hours]:[OT Aide Hours]])/Table2[[#This Row],[MDS Census]]</f>
        <v>0.10947228311932354</v>
      </c>
      <c r="W143" s="3">
        <v>6.9055555555555541</v>
      </c>
      <c r="X143" s="3">
        <v>5.2447777777777764</v>
      </c>
      <c r="Y143" s="3">
        <v>0</v>
      </c>
      <c r="Z143" s="3">
        <f>SUM(Table2[[#This Row],[Physical Therapist (PT) Hours]:[PT Aide Hours]])/Table2[[#This Row],[MDS Census]]</f>
        <v>8.5619323520200422E-2</v>
      </c>
      <c r="AA143" s="3">
        <v>0</v>
      </c>
      <c r="AB143" s="3">
        <v>0</v>
      </c>
      <c r="AC143" s="3">
        <v>0</v>
      </c>
      <c r="AD143" s="3">
        <v>4.9809999999999999</v>
      </c>
      <c r="AE143" s="3">
        <v>0</v>
      </c>
      <c r="AF143" s="3">
        <v>0</v>
      </c>
      <c r="AG143" s="3">
        <v>0</v>
      </c>
      <c r="AH143" s="1" t="s">
        <v>141</v>
      </c>
      <c r="AI143" s="17">
        <v>4</v>
      </c>
      <c r="AJ143" s="1"/>
    </row>
    <row r="144" spans="1:36" x14ac:dyDescent="0.2">
      <c r="A144" s="1" t="s">
        <v>221</v>
      </c>
      <c r="B144" s="1" t="s">
        <v>364</v>
      </c>
      <c r="C144" s="1" t="s">
        <v>445</v>
      </c>
      <c r="D144" s="1" t="s">
        <v>572</v>
      </c>
      <c r="E144" s="3">
        <v>83.488888888888894</v>
      </c>
      <c r="F144" s="3">
        <v>26.335777777777775</v>
      </c>
      <c r="G144" s="3">
        <v>0</v>
      </c>
      <c r="H144" s="3">
        <v>0.26111111111111113</v>
      </c>
      <c r="I144" s="3">
        <v>0</v>
      </c>
      <c r="J144" s="3">
        <v>0</v>
      </c>
      <c r="K144" s="3">
        <v>0</v>
      </c>
      <c r="L144" s="3">
        <v>10.651</v>
      </c>
      <c r="M144" s="3">
        <v>0</v>
      </c>
      <c r="N144" s="3">
        <v>5.1555555555555559</v>
      </c>
      <c r="O144" s="3">
        <f>SUM(Table2[[#This Row],[Qualified Social Work Staff Hours]:[Other Social Work Staff Hours]])/Table2[[#This Row],[MDS Census]]</f>
        <v>6.1751397391535803E-2</v>
      </c>
      <c r="P144" s="3">
        <v>6.1463333333333328</v>
      </c>
      <c r="Q144" s="3">
        <v>4.8841111111111086</v>
      </c>
      <c r="R144" s="3">
        <f>SUM(Table2[[#This Row],[Qualified Activities Professional Hours]:[Other Activities Professional Hours]])/Table2[[#This Row],[MDS Census]]</f>
        <v>0.13211871173808887</v>
      </c>
      <c r="S144" s="3">
        <v>4.9323333333333332</v>
      </c>
      <c r="T144" s="3">
        <v>1.2737777777777777</v>
      </c>
      <c r="U144" s="3">
        <v>0</v>
      </c>
      <c r="V144" s="3">
        <f>SUM(Table2[[#This Row],[Occupational Therapist Hours]:[OT Aide Hours]])/Table2[[#This Row],[MDS Census]]</f>
        <v>7.4334575459142932E-2</v>
      </c>
      <c r="W144" s="3">
        <v>3.6703333333333337</v>
      </c>
      <c r="X144" s="3">
        <v>5.3854444444444454</v>
      </c>
      <c r="Y144" s="3">
        <v>0</v>
      </c>
      <c r="Z144" s="3">
        <f>SUM(Table2[[#This Row],[Physical Therapist (PT) Hours]:[PT Aide Hours]])/Table2[[#This Row],[MDS Census]]</f>
        <v>0.10846686185786533</v>
      </c>
      <c r="AA144" s="3">
        <v>0</v>
      </c>
      <c r="AB144" s="3">
        <v>0</v>
      </c>
      <c r="AC144" s="3">
        <v>0</v>
      </c>
      <c r="AD144" s="3">
        <v>0</v>
      </c>
      <c r="AE144" s="3">
        <v>0</v>
      </c>
      <c r="AF144" s="3">
        <v>0</v>
      </c>
      <c r="AG144" s="3">
        <v>0</v>
      </c>
      <c r="AH144" s="1" t="s">
        <v>142</v>
      </c>
      <c r="AI144" s="17">
        <v>4</v>
      </c>
      <c r="AJ144" s="1"/>
    </row>
    <row r="145" spans="1:36" x14ac:dyDescent="0.2">
      <c r="A145" s="1" t="s">
        <v>221</v>
      </c>
      <c r="B145" s="1" t="s">
        <v>365</v>
      </c>
      <c r="C145" s="1" t="s">
        <v>542</v>
      </c>
      <c r="D145" s="1" t="s">
        <v>631</v>
      </c>
      <c r="E145" s="3">
        <v>71.977777777777774</v>
      </c>
      <c r="F145" s="3">
        <v>5.1555555555555559</v>
      </c>
      <c r="G145" s="3">
        <v>0.13333333333333333</v>
      </c>
      <c r="H145" s="3">
        <v>0.4777777777777778</v>
      </c>
      <c r="I145" s="3">
        <v>0.4</v>
      </c>
      <c r="J145" s="3">
        <v>0</v>
      </c>
      <c r="K145" s="3">
        <v>0</v>
      </c>
      <c r="L145" s="3">
        <v>4.6095555555555556</v>
      </c>
      <c r="M145" s="3">
        <v>5.5944444444444441</v>
      </c>
      <c r="N145" s="3">
        <v>5.0250000000000004</v>
      </c>
      <c r="O145" s="3">
        <f>SUM(Table2[[#This Row],[Qualified Social Work Staff Hours]:[Other Social Work Staff Hours]])/Table2[[#This Row],[MDS Census]]</f>
        <v>0.147537820314912</v>
      </c>
      <c r="P145" s="3">
        <v>4.9777777777777779</v>
      </c>
      <c r="Q145" s="3">
        <v>2.6055555555555556</v>
      </c>
      <c r="R145" s="3">
        <f>SUM(Table2[[#This Row],[Qualified Activities Professional Hours]:[Other Activities Professional Hours]])/Table2[[#This Row],[MDS Census]]</f>
        <v>0.10535659154059897</v>
      </c>
      <c r="S145" s="3">
        <v>5.1458888888888881</v>
      </c>
      <c r="T145" s="3">
        <v>9.5435555555555585</v>
      </c>
      <c r="U145" s="3">
        <v>0</v>
      </c>
      <c r="V145" s="3">
        <f>SUM(Table2[[#This Row],[Occupational Therapist Hours]:[OT Aide Hours]])/Table2[[#This Row],[MDS Census]]</f>
        <v>0.20408305032417418</v>
      </c>
      <c r="W145" s="3">
        <v>4.7541111111111114</v>
      </c>
      <c r="X145" s="3">
        <v>8.4860000000000007</v>
      </c>
      <c r="Y145" s="3">
        <v>0</v>
      </c>
      <c r="Z145" s="3">
        <f>SUM(Table2[[#This Row],[Physical Therapist (PT) Hours]:[PT Aide Hours]])/Table2[[#This Row],[MDS Census]]</f>
        <v>0.18394720592775551</v>
      </c>
      <c r="AA145" s="3">
        <v>0</v>
      </c>
      <c r="AB145" s="3">
        <v>0</v>
      </c>
      <c r="AC145" s="3">
        <v>0</v>
      </c>
      <c r="AD145" s="3">
        <v>0</v>
      </c>
      <c r="AE145" s="3">
        <v>0</v>
      </c>
      <c r="AF145" s="3">
        <v>0</v>
      </c>
      <c r="AG145" s="3">
        <v>0</v>
      </c>
      <c r="AH145" s="1" t="s">
        <v>143</v>
      </c>
      <c r="AI145" s="17">
        <v>4</v>
      </c>
      <c r="AJ145" s="1"/>
    </row>
    <row r="146" spans="1:36" x14ac:dyDescent="0.2">
      <c r="A146" s="1" t="s">
        <v>221</v>
      </c>
      <c r="B146" s="1" t="s">
        <v>366</v>
      </c>
      <c r="C146" s="1" t="s">
        <v>454</v>
      </c>
      <c r="D146" s="1" t="s">
        <v>579</v>
      </c>
      <c r="E146" s="3">
        <v>119.35555555555555</v>
      </c>
      <c r="F146" s="3">
        <v>27.616666666666678</v>
      </c>
      <c r="G146" s="3">
        <v>0</v>
      </c>
      <c r="H146" s="3">
        <v>0</v>
      </c>
      <c r="I146" s="3">
        <v>1.0638888888888889</v>
      </c>
      <c r="J146" s="3">
        <v>0</v>
      </c>
      <c r="K146" s="3">
        <v>0</v>
      </c>
      <c r="L146" s="3">
        <v>7.7787777777777798</v>
      </c>
      <c r="M146" s="3">
        <v>5.5111111111111111</v>
      </c>
      <c r="N146" s="3">
        <v>4.9777777777777779</v>
      </c>
      <c r="O146" s="3">
        <f>SUM(Table2[[#This Row],[Qualified Social Work Staff Hours]:[Other Social Work Staff Hours]])/Table2[[#This Row],[MDS Census]]</f>
        <v>8.7879352075963507E-2</v>
      </c>
      <c r="P146" s="3">
        <v>10.739444444444448</v>
      </c>
      <c r="Q146" s="3">
        <v>0</v>
      </c>
      <c r="R146" s="3">
        <f>SUM(Table2[[#This Row],[Qualified Activities Professional Hours]:[Other Activities Professional Hours]])/Table2[[#This Row],[MDS Census]]</f>
        <v>8.9978588717184907E-2</v>
      </c>
      <c r="S146" s="3">
        <v>0.71211111111111136</v>
      </c>
      <c r="T146" s="3">
        <v>10.401999999999996</v>
      </c>
      <c r="U146" s="3">
        <v>0</v>
      </c>
      <c r="V146" s="3">
        <f>SUM(Table2[[#This Row],[Occupational Therapist Hours]:[OT Aide Hours]])/Table2[[#This Row],[MDS Census]]</f>
        <v>9.3117668962949138E-2</v>
      </c>
      <c r="W146" s="3">
        <v>3.8266666666666671</v>
      </c>
      <c r="X146" s="3">
        <v>4.602777777777777</v>
      </c>
      <c r="Y146" s="3">
        <v>0</v>
      </c>
      <c r="Z146" s="3">
        <f>SUM(Table2[[#This Row],[Physical Therapist (PT) Hours]:[PT Aide Hours]])/Table2[[#This Row],[MDS Census]]</f>
        <v>7.0624650902997577E-2</v>
      </c>
      <c r="AA146" s="3">
        <v>0</v>
      </c>
      <c r="AB146" s="3">
        <v>0</v>
      </c>
      <c r="AC146" s="3">
        <v>0</v>
      </c>
      <c r="AD146" s="3">
        <v>0</v>
      </c>
      <c r="AE146" s="3">
        <v>0</v>
      </c>
      <c r="AF146" s="3">
        <v>0</v>
      </c>
      <c r="AG146" s="3">
        <v>0</v>
      </c>
      <c r="AH146" s="1" t="s">
        <v>144</v>
      </c>
      <c r="AI146" s="17">
        <v>4</v>
      </c>
      <c r="AJ146" s="1"/>
    </row>
    <row r="147" spans="1:36" x14ac:dyDescent="0.2">
      <c r="A147" s="1" t="s">
        <v>221</v>
      </c>
      <c r="B147" s="1" t="s">
        <v>367</v>
      </c>
      <c r="C147" s="1" t="s">
        <v>543</v>
      </c>
      <c r="D147" s="1" t="s">
        <v>616</v>
      </c>
      <c r="E147" s="3">
        <v>44.444444444444443</v>
      </c>
      <c r="F147" s="3">
        <v>21.266666666666666</v>
      </c>
      <c r="G147" s="3">
        <v>6.6666666666666666E-2</v>
      </c>
      <c r="H147" s="3">
        <v>0.26666666666666666</v>
      </c>
      <c r="I147" s="3">
        <v>0.45555555555555555</v>
      </c>
      <c r="J147" s="3">
        <v>0</v>
      </c>
      <c r="K147" s="3">
        <v>0</v>
      </c>
      <c r="L147" s="3">
        <v>0.63055555555555554</v>
      </c>
      <c r="M147" s="3">
        <v>0</v>
      </c>
      <c r="N147" s="3">
        <v>4.7138888888888886</v>
      </c>
      <c r="O147" s="3">
        <f>SUM(Table2[[#This Row],[Qualified Social Work Staff Hours]:[Other Social Work Staff Hours]])/Table2[[#This Row],[MDS Census]]</f>
        <v>0.10606249999999999</v>
      </c>
      <c r="P147" s="3">
        <v>0</v>
      </c>
      <c r="Q147" s="3">
        <v>8.9555555555555557</v>
      </c>
      <c r="R147" s="3">
        <f>SUM(Table2[[#This Row],[Qualified Activities Professional Hours]:[Other Activities Professional Hours]])/Table2[[#This Row],[MDS Census]]</f>
        <v>0.20150000000000001</v>
      </c>
      <c r="S147" s="3">
        <v>1.5833333333333333</v>
      </c>
      <c r="T147" s="3">
        <v>0</v>
      </c>
      <c r="U147" s="3">
        <v>0</v>
      </c>
      <c r="V147" s="3">
        <f>SUM(Table2[[#This Row],[Occupational Therapist Hours]:[OT Aide Hours]])/Table2[[#This Row],[MDS Census]]</f>
        <v>3.5624999999999997E-2</v>
      </c>
      <c r="W147" s="3">
        <v>0.15555555555555556</v>
      </c>
      <c r="X147" s="3">
        <v>0</v>
      </c>
      <c r="Y147" s="3">
        <v>1.325</v>
      </c>
      <c r="Z147" s="3">
        <f>SUM(Table2[[#This Row],[Physical Therapist (PT) Hours]:[PT Aide Hours]])/Table2[[#This Row],[MDS Census]]</f>
        <v>3.3312500000000002E-2</v>
      </c>
      <c r="AA147" s="3">
        <v>0</v>
      </c>
      <c r="AB147" s="3">
        <v>0</v>
      </c>
      <c r="AC147" s="3">
        <v>0</v>
      </c>
      <c r="AD147" s="3">
        <v>39.144444444444446</v>
      </c>
      <c r="AE147" s="3">
        <v>0</v>
      </c>
      <c r="AF147" s="3">
        <v>0</v>
      </c>
      <c r="AG147" s="3">
        <v>0</v>
      </c>
      <c r="AH147" s="1" t="s">
        <v>145</v>
      </c>
      <c r="AI147" s="17">
        <v>4</v>
      </c>
      <c r="AJ147" s="1"/>
    </row>
    <row r="148" spans="1:36" x14ac:dyDescent="0.2">
      <c r="A148" s="1" t="s">
        <v>221</v>
      </c>
      <c r="B148" s="1" t="s">
        <v>368</v>
      </c>
      <c r="C148" s="1" t="s">
        <v>512</v>
      </c>
      <c r="D148" s="1" t="s">
        <v>617</v>
      </c>
      <c r="E148" s="3">
        <v>63.088888888888889</v>
      </c>
      <c r="F148" s="3">
        <v>5.2444444444444445</v>
      </c>
      <c r="G148" s="3">
        <v>0.2</v>
      </c>
      <c r="H148" s="3">
        <v>0.26666666666666666</v>
      </c>
      <c r="I148" s="3">
        <v>0.26666666666666666</v>
      </c>
      <c r="J148" s="3">
        <v>0</v>
      </c>
      <c r="K148" s="3">
        <v>0</v>
      </c>
      <c r="L148" s="3">
        <v>1</v>
      </c>
      <c r="M148" s="3">
        <v>5.4249999999999998</v>
      </c>
      <c r="N148" s="3">
        <v>0.88888888888888884</v>
      </c>
      <c r="O148" s="3">
        <f>SUM(Table2[[#This Row],[Qualified Social Work Staff Hours]:[Other Social Work Staff Hours]])/Table2[[#This Row],[MDS Census]]</f>
        <v>0.10007925325818949</v>
      </c>
      <c r="P148" s="3">
        <v>0</v>
      </c>
      <c r="Q148" s="3">
        <v>6.2415555555555553</v>
      </c>
      <c r="R148" s="3">
        <f>SUM(Table2[[#This Row],[Qualified Activities Professional Hours]:[Other Activities Professional Hours]])/Table2[[#This Row],[MDS Census]]</f>
        <v>9.8932722789714683E-2</v>
      </c>
      <c r="S148" s="3">
        <v>3.4083333333333332</v>
      </c>
      <c r="T148" s="3">
        <v>0</v>
      </c>
      <c r="U148" s="3">
        <v>0</v>
      </c>
      <c r="V148" s="3">
        <f>SUM(Table2[[#This Row],[Occupational Therapist Hours]:[OT Aide Hours]])/Table2[[#This Row],[MDS Census]]</f>
        <v>5.4024304332511444E-2</v>
      </c>
      <c r="W148" s="3">
        <v>2.9138888888888888</v>
      </c>
      <c r="X148" s="3">
        <v>0.82222222222222219</v>
      </c>
      <c r="Y148" s="3">
        <v>0</v>
      </c>
      <c r="Z148" s="3">
        <f>SUM(Table2[[#This Row],[Physical Therapist (PT) Hours]:[PT Aide Hours]])/Table2[[#This Row],[MDS Census]]</f>
        <v>5.9219795702712213E-2</v>
      </c>
      <c r="AA148" s="3">
        <v>0</v>
      </c>
      <c r="AB148" s="3">
        <v>0</v>
      </c>
      <c r="AC148" s="3">
        <v>0</v>
      </c>
      <c r="AD148" s="3">
        <v>48.807555555555538</v>
      </c>
      <c r="AE148" s="3">
        <v>0</v>
      </c>
      <c r="AF148" s="3">
        <v>0</v>
      </c>
      <c r="AG148" s="3">
        <v>0</v>
      </c>
      <c r="AH148" s="1" t="s">
        <v>146</v>
      </c>
      <c r="AI148" s="17">
        <v>4</v>
      </c>
      <c r="AJ148" s="1"/>
    </row>
    <row r="149" spans="1:36" x14ac:dyDescent="0.2">
      <c r="A149" s="1" t="s">
        <v>221</v>
      </c>
      <c r="B149" s="1" t="s">
        <v>369</v>
      </c>
      <c r="C149" s="1" t="s">
        <v>544</v>
      </c>
      <c r="D149" s="1" t="s">
        <v>632</v>
      </c>
      <c r="E149" s="3">
        <v>128.26666666666668</v>
      </c>
      <c r="F149" s="3">
        <v>37.131333333333338</v>
      </c>
      <c r="G149" s="3">
        <v>0.16944444444444445</v>
      </c>
      <c r="H149" s="3">
        <v>0.33333333333333331</v>
      </c>
      <c r="I149" s="3">
        <v>0.93333333333333335</v>
      </c>
      <c r="J149" s="3">
        <v>0</v>
      </c>
      <c r="K149" s="3">
        <v>0</v>
      </c>
      <c r="L149" s="3">
        <v>4.1983333333333341</v>
      </c>
      <c r="M149" s="3">
        <v>4.5333333333333332</v>
      </c>
      <c r="N149" s="3">
        <v>1.9571111111111106</v>
      </c>
      <c r="O149" s="3">
        <f>SUM(Table2[[#This Row],[Qualified Social Work Staff Hours]:[Other Social Work Staff Hours]])/Table2[[#This Row],[MDS Census]]</f>
        <v>5.060117810117809E-2</v>
      </c>
      <c r="P149" s="3">
        <v>4.8385555555555575</v>
      </c>
      <c r="Q149" s="3">
        <v>6.6448888888888868</v>
      </c>
      <c r="R149" s="3">
        <f>SUM(Table2[[#This Row],[Qualified Activities Professional Hours]:[Other Activities Professional Hours]])/Table2[[#This Row],[MDS Census]]</f>
        <v>8.9527893277893261E-2</v>
      </c>
      <c r="S149" s="3">
        <v>4.445888888888887</v>
      </c>
      <c r="T149" s="3">
        <v>0.76044444444444437</v>
      </c>
      <c r="U149" s="3">
        <v>0</v>
      </c>
      <c r="V149" s="3">
        <f>SUM(Table2[[#This Row],[Occupational Therapist Hours]:[OT Aide Hours]])/Table2[[#This Row],[MDS Census]]</f>
        <v>4.058991683991682E-2</v>
      </c>
      <c r="W149" s="3">
        <v>2.197111111111111</v>
      </c>
      <c r="X149" s="3">
        <v>8.9075555555555557</v>
      </c>
      <c r="Y149" s="3">
        <v>0</v>
      </c>
      <c r="Z149" s="3">
        <f>SUM(Table2[[#This Row],[Physical Therapist (PT) Hours]:[PT Aide Hours]])/Table2[[#This Row],[MDS Census]]</f>
        <v>8.657484407484406E-2</v>
      </c>
      <c r="AA149" s="3">
        <v>0</v>
      </c>
      <c r="AB149" s="3">
        <v>0</v>
      </c>
      <c r="AC149" s="3">
        <v>0</v>
      </c>
      <c r="AD149" s="3">
        <v>0</v>
      </c>
      <c r="AE149" s="3">
        <v>0</v>
      </c>
      <c r="AF149" s="3">
        <v>0</v>
      </c>
      <c r="AG149" s="3">
        <v>0</v>
      </c>
      <c r="AH149" s="1" t="s">
        <v>147</v>
      </c>
      <c r="AI149" s="17">
        <v>4</v>
      </c>
      <c r="AJ149" s="1"/>
    </row>
    <row r="150" spans="1:36" x14ac:dyDescent="0.2">
      <c r="A150" s="1" t="s">
        <v>221</v>
      </c>
      <c r="B150" s="1" t="s">
        <v>370</v>
      </c>
      <c r="C150" s="1" t="s">
        <v>545</v>
      </c>
      <c r="D150" s="1" t="s">
        <v>577</v>
      </c>
      <c r="E150" s="3">
        <v>46.511111111111113</v>
      </c>
      <c r="F150" s="3">
        <v>5.6</v>
      </c>
      <c r="G150" s="3">
        <v>1.1555555555555554</v>
      </c>
      <c r="H150" s="3">
        <v>0.3</v>
      </c>
      <c r="I150" s="3">
        <v>0.46388888888888891</v>
      </c>
      <c r="J150" s="3">
        <v>0</v>
      </c>
      <c r="K150" s="3">
        <v>0</v>
      </c>
      <c r="L150" s="3">
        <v>0</v>
      </c>
      <c r="M150" s="3">
        <v>5.130777777777773</v>
      </c>
      <c r="N150" s="3">
        <v>0</v>
      </c>
      <c r="O150" s="3">
        <f>SUM(Table2[[#This Row],[Qualified Social Work Staff Hours]:[Other Social Work Staff Hours]])/Table2[[#This Row],[MDS Census]]</f>
        <v>0.11031294792164346</v>
      </c>
      <c r="P150" s="3">
        <v>0</v>
      </c>
      <c r="Q150" s="3">
        <v>4.9353333333333325</v>
      </c>
      <c r="R150" s="3">
        <f>SUM(Table2[[#This Row],[Qualified Activities Professional Hours]:[Other Activities Professional Hours]])/Table2[[#This Row],[MDS Census]]</f>
        <v>0.10611084567606305</v>
      </c>
      <c r="S150" s="3">
        <v>1.2666666666666666</v>
      </c>
      <c r="T150" s="3">
        <v>0</v>
      </c>
      <c r="U150" s="3">
        <v>0</v>
      </c>
      <c r="V150" s="3">
        <f>SUM(Table2[[#This Row],[Occupational Therapist Hours]:[OT Aide Hours]])/Table2[[#This Row],[MDS Census]]</f>
        <v>2.72336359292881E-2</v>
      </c>
      <c r="W150" s="3">
        <v>0</v>
      </c>
      <c r="X150" s="3">
        <v>0.83611111111111114</v>
      </c>
      <c r="Y150" s="3">
        <v>0</v>
      </c>
      <c r="Z150" s="3">
        <f>SUM(Table2[[#This Row],[Physical Therapist (PT) Hours]:[PT Aide Hours]])/Table2[[#This Row],[MDS Census]]</f>
        <v>1.797658862876254E-2</v>
      </c>
      <c r="AA150" s="3">
        <v>0</v>
      </c>
      <c r="AB150" s="3">
        <v>0</v>
      </c>
      <c r="AC150" s="3">
        <v>0</v>
      </c>
      <c r="AD150" s="3">
        <v>46.313333333333318</v>
      </c>
      <c r="AE150" s="3">
        <v>0</v>
      </c>
      <c r="AF150" s="3">
        <v>0</v>
      </c>
      <c r="AG150" s="3">
        <v>0</v>
      </c>
      <c r="AH150" s="1" t="s">
        <v>148</v>
      </c>
      <c r="AI150" s="17">
        <v>4</v>
      </c>
      <c r="AJ150" s="1"/>
    </row>
    <row r="151" spans="1:36" x14ac:dyDescent="0.2">
      <c r="A151" s="1" t="s">
        <v>221</v>
      </c>
      <c r="B151" s="1" t="s">
        <v>371</v>
      </c>
      <c r="C151" s="1" t="s">
        <v>462</v>
      </c>
      <c r="D151" s="1" t="s">
        <v>572</v>
      </c>
      <c r="E151" s="3">
        <v>71.977777777777774</v>
      </c>
      <c r="F151" s="3">
        <v>5.6</v>
      </c>
      <c r="G151" s="3">
        <v>0.24722222222222223</v>
      </c>
      <c r="H151" s="3">
        <v>0.62777777777777777</v>
      </c>
      <c r="I151" s="3">
        <v>5.1555555555555559</v>
      </c>
      <c r="J151" s="3">
        <v>0</v>
      </c>
      <c r="K151" s="3">
        <v>0</v>
      </c>
      <c r="L151" s="3">
        <v>3.536111111111111</v>
      </c>
      <c r="M151" s="3">
        <v>5.333333333333333</v>
      </c>
      <c r="N151" s="3">
        <v>5.1305555555555555</v>
      </c>
      <c r="O151" s="3">
        <f>SUM(Table2[[#This Row],[Qualified Social Work Staff Hours]:[Other Social Work Staff Hours]])/Table2[[#This Row],[MDS Census]]</f>
        <v>0.14537665946279715</v>
      </c>
      <c r="P151" s="3">
        <v>5.052777777777778</v>
      </c>
      <c r="Q151" s="3">
        <v>10.186111111111112</v>
      </c>
      <c r="R151" s="3">
        <f>SUM(Table2[[#This Row],[Qualified Activities Professional Hours]:[Other Activities Professional Hours]])/Table2[[#This Row],[MDS Census]]</f>
        <v>0.21171657919110839</v>
      </c>
      <c r="S151" s="3">
        <v>3.1</v>
      </c>
      <c r="T151" s="3">
        <v>5.6611111111111114</v>
      </c>
      <c r="U151" s="3">
        <v>0</v>
      </c>
      <c r="V151" s="3">
        <f>SUM(Table2[[#This Row],[Occupational Therapist Hours]:[OT Aide Hours]])/Table2[[#This Row],[MDS Census]]</f>
        <v>0.12171966656375426</v>
      </c>
      <c r="W151" s="3">
        <v>1.5611111111111111</v>
      </c>
      <c r="X151" s="3">
        <v>7.9749999999999996</v>
      </c>
      <c r="Y151" s="3">
        <v>0</v>
      </c>
      <c r="Z151" s="3">
        <f>SUM(Table2[[#This Row],[Physical Therapist (PT) Hours]:[PT Aide Hours]])/Table2[[#This Row],[MDS Census]]</f>
        <v>0.13248687866625503</v>
      </c>
      <c r="AA151" s="3">
        <v>8.8888888888888892E-2</v>
      </c>
      <c r="AB151" s="3">
        <v>0</v>
      </c>
      <c r="AC151" s="3">
        <v>0</v>
      </c>
      <c r="AD151" s="3">
        <v>0</v>
      </c>
      <c r="AE151" s="3">
        <v>0</v>
      </c>
      <c r="AF151" s="3">
        <v>0</v>
      </c>
      <c r="AG151" s="3">
        <v>0.1361111111111111</v>
      </c>
      <c r="AH151" s="1" t="s">
        <v>149</v>
      </c>
      <c r="AI151" s="17">
        <v>4</v>
      </c>
      <c r="AJ151" s="1"/>
    </row>
    <row r="152" spans="1:36" x14ac:dyDescent="0.2">
      <c r="A152" s="1" t="s">
        <v>221</v>
      </c>
      <c r="B152" s="1" t="s">
        <v>372</v>
      </c>
      <c r="C152" s="1" t="s">
        <v>546</v>
      </c>
      <c r="D152" s="1" t="s">
        <v>579</v>
      </c>
      <c r="E152" s="3">
        <v>118.96666666666667</v>
      </c>
      <c r="F152" s="3">
        <v>10.5</v>
      </c>
      <c r="G152" s="3">
        <v>1.4644444444444449</v>
      </c>
      <c r="H152" s="3">
        <v>0.42777777777777776</v>
      </c>
      <c r="I152" s="3">
        <v>5.0355555555555558</v>
      </c>
      <c r="J152" s="3">
        <v>0</v>
      </c>
      <c r="K152" s="3">
        <v>0</v>
      </c>
      <c r="L152" s="3">
        <v>5.6515555555555537</v>
      </c>
      <c r="M152" s="3">
        <v>0</v>
      </c>
      <c r="N152" s="3">
        <v>0</v>
      </c>
      <c r="O152" s="3">
        <f>SUM(Table2[[#This Row],[Qualified Social Work Staff Hours]:[Other Social Work Staff Hours]])/Table2[[#This Row],[MDS Census]]</f>
        <v>0</v>
      </c>
      <c r="P152" s="3">
        <v>5.1694444444444443</v>
      </c>
      <c r="Q152" s="3">
        <v>9.6777777777777771</v>
      </c>
      <c r="R152" s="3">
        <f>SUM(Table2[[#This Row],[Qualified Activities Professional Hours]:[Other Activities Professional Hours]])/Table2[[#This Row],[MDS Census]]</f>
        <v>0.12480153170822825</v>
      </c>
      <c r="S152" s="3">
        <v>5.5906666666666673</v>
      </c>
      <c r="T152" s="3">
        <v>0.55788888888888877</v>
      </c>
      <c r="U152" s="3">
        <v>0</v>
      </c>
      <c r="V152" s="3">
        <f>SUM(Table2[[#This Row],[Occupational Therapist Hours]:[OT Aide Hours]])/Table2[[#This Row],[MDS Census]]</f>
        <v>5.1683011114224346E-2</v>
      </c>
      <c r="W152" s="3">
        <v>0.88955555555555577</v>
      </c>
      <c r="X152" s="3">
        <v>11.09022222222222</v>
      </c>
      <c r="Y152" s="3">
        <v>0</v>
      </c>
      <c r="Z152" s="3">
        <f>SUM(Table2[[#This Row],[Physical Therapist (PT) Hours]:[PT Aide Hours]])/Table2[[#This Row],[MDS Census]]</f>
        <v>0.1006986083870365</v>
      </c>
      <c r="AA152" s="3">
        <v>0</v>
      </c>
      <c r="AB152" s="3">
        <v>0</v>
      </c>
      <c r="AC152" s="3">
        <v>0.82777777777777772</v>
      </c>
      <c r="AD152" s="3">
        <v>0</v>
      </c>
      <c r="AE152" s="3">
        <v>0</v>
      </c>
      <c r="AF152" s="3">
        <v>0</v>
      </c>
      <c r="AG152" s="3">
        <v>0.17777777777777778</v>
      </c>
      <c r="AH152" s="1" t="s">
        <v>150</v>
      </c>
      <c r="AI152" s="17">
        <v>4</v>
      </c>
      <c r="AJ152" s="1"/>
    </row>
    <row r="153" spans="1:36" x14ac:dyDescent="0.2">
      <c r="A153" s="1" t="s">
        <v>221</v>
      </c>
      <c r="B153" s="1" t="s">
        <v>373</v>
      </c>
      <c r="C153" s="1" t="s">
        <v>475</v>
      </c>
      <c r="D153" s="1" t="s">
        <v>596</v>
      </c>
      <c r="E153" s="3">
        <v>63.166666666666664</v>
      </c>
      <c r="F153" s="3">
        <v>5.6</v>
      </c>
      <c r="G153" s="3">
        <v>1.1111111111111112E-2</v>
      </c>
      <c r="H153" s="3">
        <v>0.17777777777777778</v>
      </c>
      <c r="I153" s="3">
        <v>5.3805555555555555</v>
      </c>
      <c r="J153" s="3">
        <v>0</v>
      </c>
      <c r="K153" s="3">
        <v>0</v>
      </c>
      <c r="L153" s="3">
        <v>21.324000000000002</v>
      </c>
      <c r="M153" s="3">
        <v>0</v>
      </c>
      <c r="N153" s="3">
        <v>10.844444444444445</v>
      </c>
      <c r="O153" s="3">
        <f>SUM(Table2[[#This Row],[Qualified Social Work Staff Hours]:[Other Social Work Staff Hours]])/Table2[[#This Row],[MDS Census]]</f>
        <v>0.17167985927880389</v>
      </c>
      <c r="P153" s="3">
        <v>5.2805555555555559</v>
      </c>
      <c r="Q153" s="3">
        <v>3.7698888888888891</v>
      </c>
      <c r="R153" s="3">
        <f>SUM(Table2[[#This Row],[Qualified Activities Professional Hours]:[Other Activities Professional Hours]])/Table2[[#This Row],[MDS Census]]</f>
        <v>0.14327880386983291</v>
      </c>
      <c r="S153" s="3">
        <v>4.3640000000000008</v>
      </c>
      <c r="T153" s="3">
        <v>12.007000000000001</v>
      </c>
      <c r="U153" s="3">
        <v>0</v>
      </c>
      <c r="V153" s="3">
        <f>SUM(Table2[[#This Row],[Occupational Therapist Hours]:[OT Aide Hours]])/Table2[[#This Row],[MDS Census]]</f>
        <v>0.25917150395778371</v>
      </c>
      <c r="W153" s="3">
        <v>5.0276666666666676</v>
      </c>
      <c r="X153" s="3">
        <v>12.677999999999999</v>
      </c>
      <c r="Y153" s="3">
        <v>0</v>
      </c>
      <c r="Z153" s="3">
        <f>SUM(Table2[[#This Row],[Physical Therapist (PT) Hours]:[PT Aide Hours]])/Table2[[#This Row],[MDS Census]]</f>
        <v>0.28030079155672821</v>
      </c>
      <c r="AA153" s="3">
        <v>0</v>
      </c>
      <c r="AB153" s="3">
        <v>0</v>
      </c>
      <c r="AC153" s="3">
        <v>0</v>
      </c>
      <c r="AD153" s="3">
        <v>0</v>
      </c>
      <c r="AE153" s="3">
        <v>0</v>
      </c>
      <c r="AF153" s="3">
        <v>0</v>
      </c>
      <c r="AG153" s="3">
        <v>0</v>
      </c>
      <c r="AH153" s="1" t="s">
        <v>151</v>
      </c>
      <c r="AI153" s="17">
        <v>4</v>
      </c>
      <c r="AJ153" s="1"/>
    </row>
    <row r="154" spans="1:36" x14ac:dyDescent="0.2">
      <c r="A154" s="1" t="s">
        <v>221</v>
      </c>
      <c r="B154" s="1" t="s">
        <v>374</v>
      </c>
      <c r="C154" s="1" t="s">
        <v>547</v>
      </c>
      <c r="D154" s="1" t="s">
        <v>633</v>
      </c>
      <c r="E154" s="3">
        <v>80.8</v>
      </c>
      <c r="F154" s="3">
        <v>5.333333333333333</v>
      </c>
      <c r="G154" s="3">
        <v>0.13333333333333333</v>
      </c>
      <c r="H154" s="3">
        <v>0.53333333333333333</v>
      </c>
      <c r="I154" s="3">
        <v>0</v>
      </c>
      <c r="J154" s="3">
        <v>0</v>
      </c>
      <c r="K154" s="3">
        <v>0</v>
      </c>
      <c r="L154" s="3">
        <v>0.87699999999999989</v>
      </c>
      <c r="M154" s="3">
        <v>5.5666666666666664</v>
      </c>
      <c r="N154" s="3">
        <v>15.180555555555555</v>
      </c>
      <c r="O154" s="3">
        <f>SUM(Table2[[#This Row],[Qualified Social Work Staff Hours]:[Other Social Work Staff Hours]])/Table2[[#This Row],[MDS Census]]</f>
        <v>0.25677255225522549</v>
      </c>
      <c r="P154" s="3">
        <v>0.26666666666666666</v>
      </c>
      <c r="Q154" s="3">
        <v>11.358333333333333</v>
      </c>
      <c r="R154" s="3">
        <f>SUM(Table2[[#This Row],[Qualified Activities Professional Hours]:[Other Activities Professional Hours]])/Table2[[#This Row],[MDS Census]]</f>
        <v>0.14387376237623764</v>
      </c>
      <c r="S154" s="3">
        <v>1.3006666666666666</v>
      </c>
      <c r="T154" s="3">
        <v>3.7835555555555556</v>
      </c>
      <c r="U154" s="3">
        <v>0</v>
      </c>
      <c r="V154" s="3">
        <f>SUM(Table2[[#This Row],[Occupational Therapist Hours]:[OT Aide Hours]])/Table2[[#This Row],[MDS Census]]</f>
        <v>6.2923542354235432E-2</v>
      </c>
      <c r="W154" s="3">
        <v>2.6140000000000012</v>
      </c>
      <c r="X154" s="3">
        <v>11.818</v>
      </c>
      <c r="Y154" s="3">
        <v>0</v>
      </c>
      <c r="Z154" s="3">
        <f>SUM(Table2[[#This Row],[Physical Therapist (PT) Hours]:[PT Aide Hours]])/Table2[[#This Row],[MDS Census]]</f>
        <v>0.17861386138613863</v>
      </c>
      <c r="AA154" s="3">
        <v>0</v>
      </c>
      <c r="AB154" s="3">
        <v>0</v>
      </c>
      <c r="AC154" s="3">
        <v>0</v>
      </c>
      <c r="AD154" s="3">
        <v>0</v>
      </c>
      <c r="AE154" s="3">
        <v>0</v>
      </c>
      <c r="AF154" s="3">
        <v>0</v>
      </c>
      <c r="AG154" s="3">
        <v>0</v>
      </c>
      <c r="AH154" s="1" t="s">
        <v>152</v>
      </c>
      <c r="AI154" s="17">
        <v>4</v>
      </c>
      <c r="AJ154" s="1"/>
    </row>
    <row r="155" spans="1:36" x14ac:dyDescent="0.2">
      <c r="A155" s="1" t="s">
        <v>221</v>
      </c>
      <c r="B155" s="1" t="s">
        <v>375</v>
      </c>
      <c r="C155" s="1" t="s">
        <v>480</v>
      </c>
      <c r="D155" s="1" t="s">
        <v>599</v>
      </c>
      <c r="E155" s="3">
        <v>57.422222222222224</v>
      </c>
      <c r="F155" s="3">
        <v>5.6888888888888891</v>
      </c>
      <c r="G155" s="3">
        <v>0.32222222222222224</v>
      </c>
      <c r="H155" s="3">
        <v>0.28888888888888886</v>
      </c>
      <c r="I155" s="3">
        <v>0.28888888888888886</v>
      </c>
      <c r="J155" s="3">
        <v>0</v>
      </c>
      <c r="K155" s="3">
        <v>0</v>
      </c>
      <c r="L155" s="3">
        <v>4.6166666666666663</v>
      </c>
      <c r="M155" s="3">
        <v>0</v>
      </c>
      <c r="N155" s="3">
        <v>5.4749999999999996</v>
      </c>
      <c r="O155" s="3">
        <f>SUM(Table2[[#This Row],[Qualified Social Work Staff Hours]:[Other Social Work Staff Hours]])/Table2[[#This Row],[MDS Census]]</f>
        <v>9.5346362229102158E-2</v>
      </c>
      <c r="P155" s="3">
        <v>4.6055555555555552</v>
      </c>
      <c r="Q155" s="3">
        <v>0</v>
      </c>
      <c r="R155" s="3">
        <f>SUM(Table2[[#This Row],[Qualified Activities Professional Hours]:[Other Activities Professional Hours]])/Table2[[#This Row],[MDS Census]]</f>
        <v>8.0205108359133123E-2</v>
      </c>
      <c r="S155" s="3">
        <v>2.65</v>
      </c>
      <c r="T155" s="3">
        <v>5.3555555555555552</v>
      </c>
      <c r="U155" s="3">
        <v>0</v>
      </c>
      <c r="V155" s="3">
        <f>SUM(Table2[[#This Row],[Occupational Therapist Hours]:[OT Aide Hours]])/Table2[[#This Row],[MDS Census]]</f>
        <v>0.13941563467492257</v>
      </c>
      <c r="W155" s="3">
        <v>3.7833333333333332</v>
      </c>
      <c r="X155" s="3">
        <v>6.8694444444444445</v>
      </c>
      <c r="Y155" s="3">
        <v>0</v>
      </c>
      <c r="Z155" s="3">
        <f>SUM(Table2[[#This Row],[Physical Therapist (PT) Hours]:[PT Aide Hours]])/Table2[[#This Row],[MDS Census]]</f>
        <v>0.18551664086687308</v>
      </c>
      <c r="AA155" s="3">
        <v>0</v>
      </c>
      <c r="AB155" s="3">
        <v>0</v>
      </c>
      <c r="AC155" s="3">
        <v>0</v>
      </c>
      <c r="AD155" s="3">
        <v>0</v>
      </c>
      <c r="AE155" s="3">
        <v>0</v>
      </c>
      <c r="AF155" s="3">
        <v>0</v>
      </c>
      <c r="AG155" s="3">
        <v>0</v>
      </c>
      <c r="AH155" s="1" t="s">
        <v>153</v>
      </c>
      <c r="AI155" s="17">
        <v>4</v>
      </c>
      <c r="AJ155" s="1"/>
    </row>
    <row r="156" spans="1:36" x14ac:dyDescent="0.2">
      <c r="A156" s="1" t="s">
        <v>221</v>
      </c>
      <c r="B156" s="1" t="s">
        <v>376</v>
      </c>
      <c r="C156" s="1" t="s">
        <v>548</v>
      </c>
      <c r="D156" s="1" t="s">
        <v>607</v>
      </c>
      <c r="E156" s="3">
        <v>93.966666666666669</v>
      </c>
      <c r="F156" s="3">
        <v>5.6</v>
      </c>
      <c r="G156" s="3">
        <v>0.26666666666666666</v>
      </c>
      <c r="H156" s="3">
        <v>0.53333333333333333</v>
      </c>
      <c r="I156" s="3">
        <v>0.61111111111111116</v>
      </c>
      <c r="J156" s="3">
        <v>0</v>
      </c>
      <c r="K156" s="3">
        <v>0</v>
      </c>
      <c r="L156" s="3">
        <v>6.1111111111111109E-2</v>
      </c>
      <c r="M156" s="3">
        <v>2.4335555555555555</v>
      </c>
      <c r="N156" s="3">
        <v>2.2904444444444447</v>
      </c>
      <c r="O156" s="3">
        <f>SUM(Table2[[#This Row],[Qualified Social Work Staff Hours]:[Other Social Work Staff Hours]])/Table2[[#This Row],[MDS Census]]</f>
        <v>5.0273146505853142E-2</v>
      </c>
      <c r="P156" s="3">
        <v>4.0024444444444445</v>
      </c>
      <c r="Q156" s="3">
        <v>0</v>
      </c>
      <c r="R156" s="3">
        <f>SUM(Table2[[#This Row],[Qualified Activities Professional Hours]:[Other Activities Professional Hours]])/Table2[[#This Row],[MDS Census]]</f>
        <v>4.2594300579401681E-2</v>
      </c>
      <c r="S156" s="3">
        <v>1.3098888888888891</v>
      </c>
      <c r="T156" s="3">
        <v>11.13488888888889</v>
      </c>
      <c r="U156" s="3">
        <v>0</v>
      </c>
      <c r="V156" s="3">
        <f>SUM(Table2[[#This Row],[Occupational Therapist Hours]:[OT Aide Hours]])/Table2[[#This Row],[MDS Census]]</f>
        <v>0.13243821686177132</v>
      </c>
      <c r="W156" s="3">
        <v>4.9115555555555552</v>
      </c>
      <c r="X156" s="3">
        <v>7.0156666666666698</v>
      </c>
      <c r="Y156" s="3">
        <v>0</v>
      </c>
      <c r="Z156" s="3">
        <f>SUM(Table2[[#This Row],[Physical Therapist (PT) Hours]:[PT Aide Hours]])/Table2[[#This Row],[MDS Census]]</f>
        <v>0.12693035355326951</v>
      </c>
      <c r="AA156" s="3">
        <v>0</v>
      </c>
      <c r="AB156" s="3">
        <v>0</v>
      </c>
      <c r="AC156" s="3">
        <v>0</v>
      </c>
      <c r="AD156" s="3">
        <v>0</v>
      </c>
      <c r="AE156" s="3">
        <v>0</v>
      </c>
      <c r="AF156" s="3">
        <v>0</v>
      </c>
      <c r="AG156" s="3">
        <v>0</v>
      </c>
      <c r="AH156" s="1" t="s">
        <v>154</v>
      </c>
      <c r="AI156" s="17">
        <v>4</v>
      </c>
      <c r="AJ156" s="1"/>
    </row>
    <row r="157" spans="1:36" x14ac:dyDescent="0.2">
      <c r="A157" s="1" t="s">
        <v>221</v>
      </c>
      <c r="B157" s="1" t="s">
        <v>377</v>
      </c>
      <c r="C157" s="1" t="s">
        <v>539</v>
      </c>
      <c r="D157" s="1" t="s">
        <v>586</v>
      </c>
      <c r="E157" s="3">
        <v>57.133333333333333</v>
      </c>
      <c r="F157" s="3">
        <v>5.6888888888888891</v>
      </c>
      <c r="G157" s="3">
        <v>0.57777777777777772</v>
      </c>
      <c r="H157" s="3">
        <v>0.24444444444444444</v>
      </c>
      <c r="I157" s="3">
        <v>0.6333333333333333</v>
      </c>
      <c r="J157" s="3">
        <v>0</v>
      </c>
      <c r="K157" s="3">
        <v>0</v>
      </c>
      <c r="L157" s="3">
        <v>2.7656666666666672</v>
      </c>
      <c r="M157" s="3">
        <v>0</v>
      </c>
      <c r="N157" s="3">
        <v>6.3416666666666668</v>
      </c>
      <c r="O157" s="3">
        <f>SUM(Table2[[#This Row],[Qualified Social Work Staff Hours]:[Other Social Work Staff Hours]])/Table2[[#This Row],[MDS Census]]</f>
        <v>0.11099766627771296</v>
      </c>
      <c r="P157" s="3">
        <v>0</v>
      </c>
      <c r="Q157" s="3">
        <v>11.375</v>
      </c>
      <c r="R157" s="3">
        <f>SUM(Table2[[#This Row],[Qualified Activities Professional Hours]:[Other Activities Professional Hours]])/Table2[[#This Row],[MDS Census]]</f>
        <v>0.19909568261376898</v>
      </c>
      <c r="S157" s="3">
        <v>0.78611111111111109</v>
      </c>
      <c r="T157" s="3">
        <v>4.2833333333333332</v>
      </c>
      <c r="U157" s="3">
        <v>0</v>
      </c>
      <c r="V157" s="3">
        <f>SUM(Table2[[#This Row],[Occupational Therapist Hours]:[OT Aide Hours]])/Table2[[#This Row],[MDS Census]]</f>
        <v>8.8730066122131468E-2</v>
      </c>
      <c r="W157" s="3">
        <v>0.98333333333333328</v>
      </c>
      <c r="X157" s="3">
        <v>5.8861111111111111</v>
      </c>
      <c r="Y157" s="3">
        <v>0</v>
      </c>
      <c r="Z157" s="3">
        <f>SUM(Table2[[#This Row],[Physical Therapist (PT) Hours]:[PT Aide Hours]])/Table2[[#This Row],[MDS Census]]</f>
        <v>0.12023531699727733</v>
      </c>
      <c r="AA157" s="3">
        <v>0</v>
      </c>
      <c r="AB157" s="3">
        <v>0</v>
      </c>
      <c r="AC157" s="3">
        <v>0</v>
      </c>
      <c r="AD157" s="3">
        <v>0</v>
      </c>
      <c r="AE157" s="3">
        <v>0</v>
      </c>
      <c r="AF157" s="3">
        <v>0</v>
      </c>
      <c r="AG157" s="3">
        <v>0</v>
      </c>
      <c r="AH157" s="1" t="s">
        <v>155</v>
      </c>
      <c r="AI157" s="17">
        <v>4</v>
      </c>
      <c r="AJ157" s="1"/>
    </row>
    <row r="158" spans="1:36" x14ac:dyDescent="0.2">
      <c r="A158" s="1" t="s">
        <v>221</v>
      </c>
      <c r="B158" s="1" t="s">
        <v>378</v>
      </c>
      <c r="C158" s="1" t="s">
        <v>472</v>
      </c>
      <c r="D158" s="1" t="s">
        <v>593</v>
      </c>
      <c r="E158" s="3">
        <v>76.144444444444446</v>
      </c>
      <c r="F158" s="3">
        <v>5.6</v>
      </c>
      <c r="G158" s="3">
        <v>0.46666666666666667</v>
      </c>
      <c r="H158" s="3">
        <v>0.1</v>
      </c>
      <c r="I158" s="3">
        <v>2.2222222222222223</v>
      </c>
      <c r="J158" s="3">
        <v>0</v>
      </c>
      <c r="K158" s="3">
        <v>0</v>
      </c>
      <c r="L158" s="3">
        <v>8.3285555555555568</v>
      </c>
      <c r="M158" s="3">
        <v>4.764333333333334</v>
      </c>
      <c r="N158" s="3">
        <v>4.3663333333333334</v>
      </c>
      <c r="O158" s="3">
        <f>SUM(Table2[[#This Row],[Qualified Social Work Staff Hours]:[Other Social Work Staff Hours]])/Table2[[#This Row],[MDS Census]]</f>
        <v>0.11991244710345833</v>
      </c>
      <c r="P158" s="3">
        <v>5.1617777777777771</v>
      </c>
      <c r="Q158" s="3">
        <v>4.2226666666666679</v>
      </c>
      <c r="R158" s="3">
        <f>SUM(Table2[[#This Row],[Qualified Activities Professional Hours]:[Other Activities Professional Hours]])/Table2[[#This Row],[MDS Census]]</f>
        <v>0.12324529403181088</v>
      </c>
      <c r="S158" s="3">
        <v>14.90088888888889</v>
      </c>
      <c r="T158" s="3">
        <v>15.821333333333332</v>
      </c>
      <c r="U158" s="3">
        <v>0</v>
      </c>
      <c r="V158" s="3">
        <f>SUM(Table2[[#This Row],[Occupational Therapist Hours]:[OT Aide Hours]])/Table2[[#This Row],[MDS Census]]</f>
        <v>0.40347293156281916</v>
      </c>
      <c r="W158" s="3">
        <v>5.3932222222222217</v>
      </c>
      <c r="X158" s="3">
        <v>13.6358888888889</v>
      </c>
      <c r="Y158" s="3">
        <v>1.3873333333333335</v>
      </c>
      <c r="Z158" s="3">
        <f>SUM(Table2[[#This Row],[Physical Therapist (PT) Hours]:[PT Aide Hours]])/Table2[[#This Row],[MDS Census]]</f>
        <v>0.26812782722895095</v>
      </c>
      <c r="AA158" s="3">
        <v>0</v>
      </c>
      <c r="AB158" s="3">
        <v>0</v>
      </c>
      <c r="AC158" s="3">
        <v>0</v>
      </c>
      <c r="AD158" s="3">
        <v>50.468444444444444</v>
      </c>
      <c r="AE158" s="3">
        <v>0</v>
      </c>
      <c r="AF158" s="3">
        <v>0</v>
      </c>
      <c r="AG158" s="3">
        <v>0</v>
      </c>
      <c r="AH158" s="1" t="s">
        <v>156</v>
      </c>
      <c r="AI158" s="17">
        <v>4</v>
      </c>
      <c r="AJ158" s="1"/>
    </row>
    <row r="159" spans="1:36" x14ac:dyDescent="0.2">
      <c r="A159" s="1" t="s">
        <v>221</v>
      </c>
      <c r="B159" s="1" t="s">
        <v>379</v>
      </c>
      <c r="C159" s="1" t="s">
        <v>549</v>
      </c>
      <c r="D159" s="1" t="s">
        <v>578</v>
      </c>
      <c r="E159" s="3">
        <v>18.366666666666667</v>
      </c>
      <c r="F159" s="3">
        <v>3.9638888888888877</v>
      </c>
      <c r="G159" s="3">
        <v>0.21599999999999997</v>
      </c>
      <c r="H159" s="3">
        <v>7.6222222222222219E-2</v>
      </c>
      <c r="I159" s="3">
        <v>2.1452222222222219</v>
      </c>
      <c r="J159" s="3">
        <v>0</v>
      </c>
      <c r="K159" s="3">
        <v>0</v>
      </c>
      <c r="L159" s="3">
        <v>4.5877777777777773</v>
      </c>
      <c r="M159" s="3">
        <v>4.0779999999999976</v>
      </c>
      <c r="N159" s="3">
        <v>0</v>
      </c>
      <c r="O159" s="3">
        <f>SUM(Table2[[#This Row],[Qualified Social Work Staff Hours]:[Other Social Work Staff Hours]])/Table2[[#This Row],[MDS Census]]</f>
        <v>0.22203266787658787</v>
      </c>
      <c r="P159" s="3">
        <v>3.5676666666666663</v>
      </c>
      <c r="Q159" s="3">
        <v>4.0474444444444435</v>
      </c>
      <c r="R159" s="3">
        <f>SUM(Table2[[#This Row],[Qualified Activities Professional Hours]:[Other Activities Professional Hours]])/Table2[[#This Row],[MDS Census]]</f>
        <v>0.41461584996975193</v>
      </c>
      <c r="S159" s="3">
        <v>2.0473333333333343</v>
      </c>
      <c r="T159" s="3">
        <v>0.99588888888888871</v>
      </c>
      <c r="U159" s="3">
        <v>0</v>
      </c>
      <c r="V159" s="3">
        <f>SUM(Table2[[#This Row],[Occupational Therapist Hours]:[OT Aide Hours]])/Table2[[#This Row],[MDS Census]]</f>
        <v>0.16569267997580162</v>
      </c>
      <c r="W159" s="3">
        <v>4.2162222222222221</v>
      </c>
      <c r="X159" s="3">
        <v>2.4222222222222225E-2</v>
      </c>
      <c r="Y159" s="3">
        <v>0</v>
      </c>
      <c r="Z159" s="3">
        <f>SUM(Table2[[#This Row],[Physical Therapist (PT) Hours]:[PT Aide Hours]])/Table2[[#This Row],[MDS Census]]</f>
        <v>0.2308771929824561</v>
      </c>
      <c r="AA159" s="3">
        <v>0</v>
      </c>
      <c r="AB159" s="3">
        <v>0</v>
      </c>
      <c r="AC159" s="3">
        <v>0</v>
      </c>
      <c r="AD159" s="3">
        <v>0</v>
      </c>
      <c r="AE159" s="3">
        <v>0</v>
      </c>
      <c r="AF159" s="3">
        <v>0</v>
      </c>
      <c r="AG159" s="3">
        <v>0</v>
      </c>
      <c r="AH159" s="1" t="s">
        <v>157</v>
      </c>
      <c r="AI159" s="17">
        <v>4</v>
      </c>
      <c r="AJ159" s="1"/>
    </row>
    <row r="160" spans="1:36" x14ac:dyDescent="0.2">
      <c r="A160" s="1" t="s">
        <v>221</v>
      </c>
      <c r="B160" s="1" t="s">
        <v>380</v>
      </c>
      <c r="C160" s="1" t="s">
        <v>512</v>
      </c>
      <c r="D160" s="1" t="s">
        <v>617</v>
      </c>
      <c r="E160" s="3">
        <v>108.92222222222222</v>
      </c>
      <c r="F160" s="3">
        <v>5.6</v>
      </c>
      <c r="G160" s="3">
        <v>0.5</v>
      </c>
      <c r="H160" s="3">
        <v>0.52777777777777779</v>
      </c>
      <c r="I160" s="3">
        <v>1.2777777777777777</v>
      </c>
      <c r="J160" s="3">
        <v>0</v>
      </c>
      <c r="K160" s="3">
        <v>0</v>
      </c>
      <c r="L160" s="3">
        <v>5.7168888888888896</v>
      </c>
      <c r="M160" s="3">
        <v>8.6234444444444449</v>
      </c>
      <c r="N160" s="3">
        <v>0</v>
      </c>
      <c r="O160" s="3">
        <f>SUM(Table2[[#This Row],[Qualified Social Work Staff Hours]:[Other Social Work Staff Hours]])/Table2[[#This Row],[MDS Census]]</f>
        <v>7.9170662042231985E-2</v>
      </c>
      <c r="P160" s="3">
        <v>4.790111111111111</v>
      </c>
      <c r="Q160" s="3">
        <v>1.0132222222222222</v>
      </c>
      <c r="R160" s="3">
        <f>SUM(Table2[[#This Row],[Qualified Activities Professional Hours]:[Other Activities Professional Hours]])/Table2[[#This Row],[MDS Census]]</f>
        <v>5.3279608283178619E-2</v>
      </c>
      <c r="S160" s="3">
        <v>6.4252222222222217</v>
      </c>
      <c r="T160" s="3">
        <v>10.089999999999998</v>
      </c>
      <c r="U160" s="3">
        <v>0</v>
      </c>
      <c r="V160" s="3">
        <f>SUM(Table2[[#This Row],[Occupational Therapist Hours]:[OT Aide Hours]])/Table2[[#This Row],[MDS Census]]</f>
        <v>0.1516239926553096</v>
      </c>
      <c r="W160" s="3">
        <v>4.4047777777777775</v>
      </c>
      <c r="X160" s="3">
        <v>11.400666666666666</v>
      </c>
      <c r="Y160" s="3">
        <v>0</v>
      </c>
      <c r="Z160" s="3">
        <f>SUM(Table2[[#This Row],[Physical Therapist (PT) Hours]:[PT Aide Hours]])/Table2[[#This Row],[MDS Census]]</f>
        <v>0.14510762011629094</v>
      </c>
      <c r="AA160" s="3">
        <v>0</v>
      </c>
      <c r="AB160" s="3">
        <v>0</v>
      </c>
      <c r="AC160" s="3">
        <v>0</v>
      </c>
      <c r="AD160" s="3">
        <v>0</v>
      </c>
      <c r="AE160" s="3">
        <v>0</v>
      </c>
      <c r="AF160" s="3">
        <v>0</v>
      </c>
      <c r="AG160" s="3">
        <v>0</v>
      </c>
      <c r="AH160" s="1" t="s">
        <v>158</v>
      </c>
      <c r="AI160" s="17">
        <v>4</v>
      </c>
      <c r="AJ160" s="1"/>
    </row>
    <row r="161" spans="1:36" x14ac:dyDescent="0.2">
      <c r="A161" s="1" t="s">
        <v>221</v>
      </c>
      <c r="B161" s="1" t="s">
        <v>381</v>
      </c>
      <c r="C161" s="1" t="s">
        <v>460</v>
      </c>
      <c r="D161" s="1" t="s">
        <v>584</v>
      </c>
      <c r="E161" s="3">
        <v>93.4</v>
      </c>
      <c r="F161" s="3">
        <v>0</v>
      </c>
      <c r="G161" s="3">
        <v>0</v>
      </c>
      <c r="H161" s="3">
        <v>0.53011111111111109</v>
      </c>
      <c r="I161" s="3">
        <v>5.1027777777777779</v>
      </c>
      <c r="J161" s="3">
        <v>0</v>
      </c>
      <c r="K161" s="3">
        <v>0.81111111111111112</v>
      </c>
      <c r="L161" s="3">
        <v>5.4087777777777788</v>
      </c>
      <c r="M161" s="3">
        <v>0</v>
      </c>
      <c r="N161" s="3">
        <v>5.3694444444444445</v>
      </c>
      <c r="O161" s="3">
        <f>SUM(Table2[[#This Row],[Qualified Social Work Staff Hours]:[Other Social Work Staff Hours]])/Table2[[#This Row],[MDS Census]]</f>
        <v>5.7488698548655716E-2</v>
      </c>
      <c r="P161" s="3">
        <v>5.6694444444444443</v>
      </c>
      <c r="Q161" s="3">
        <v>10.063888888888888</v>
      </c>
      <c r="R161" s="3">
        <f>SUM(Table2[[#This Row],[Qualified Activities Professional Hours]:[Other Activities Professional Hours]])/Table2[[#This Row],[MDS Census]]</f>
        <v>0.16845110635260527</v>
      </c>
      <c r="S161" s="3">
        <v>3.4687777777777797</v>
      </c>
      <c r="T161" s="3">
        <v>9.2772222222222229</v>
      </c>
      <c r="U161" s="3">
        <v>0</v>
      </c>
      <c r="V161" s="3">
        <f>SUM(Table2[[#This Row],[Occupational Therapist Hours]:[OT Aide Hours]])/Table2[[#This Row],[MDS Census]]</f>
        <v>0.13646680942184156</v>
      </c>
      <c r="W161" s="3">
        <v>3.068111111111111</v>
      </c>
      <c r="X161" s="3">
        <v>15.084777777777781</v>
      </c>
      <c r="Y161" s="3">
        <v>0</v>
      </c>
      <c r="Z161" s="3">
        <f>SUM(Table2[[#This Row],[Physical Therapist (PT) Hours]:[PT Aide Hours]])/Table2[[#This Row],[MDS Census]]</f>
        <v>0.19435641208660484</v>
      </c>
      <c r="AA161" s="3">
        <v>0</v>
      </c>
      <c r="AB161" s="3">
        <v>0</v>
      </c>
      <c r="AC161" s="3">
        <v>0</v>
      </c>
      <c r="AD161" s="3">
        <v>0</v>
      </c>
      <c r="AE161" s="3">
        <v>0</v>
      </c>
      <c r="AF161" s="3">
        <v>0</v>
      </c>
      <c r="AG161" s="3">
        <v>0</v>
      </c>
      <c r="AH161" s="1" t="s">
        <v>159</v>
      </c>
      <c r="AI161" s="17">
        <v>4</v>
      </c>
      <c r="AJ161" s="1"/>
    </row>
    <row r="162" spans="1:36" x14ac:dyDescent="0.2">
      <c r="A162" s="1" t="s">
        <v>221</v>
      </c>
      <c r="B162" s="1" t="s">
        <v>382</v>
      </c>
      <c r="C162" s="1" t="s">
        <v>519</v>
      </c>
      <c r="D162" s="1" t="s">
        <v>614</v>
      </c>
      <c r="E162" s="3">
        <v>52.677777777777777</v>
      </c>
      <c r="F162" s="3">
        <v>9.030555555555555</v>
      </c>
      <c r="G162" s="3">
        <v>0</v>
      </c>
      <c r="H162" s="3">
        <v>8.8888888888888892E-2</v>
      </c>
      <c r="I162" s="3">
        <v>0.25555555555555554</v>
      </c>
      <c r="J162" s="3">
        <v>0</v>
      </c>
      <c r="K162" s="3">
        <v>0</v>
      </c>
      <c r="L162" s="3">
        <v>1.320111111111111</v>
      </c>
      <c r="M162" s="3">
        <v>0</v>
      </c>
      <c r="N162" s="3">
        <v>11.613888888888889</v>
      </c>
      <c r="O162" s="3">
        <f>SUM(Table2[[#This Row],[Qualified Social Work Staff Hours]:[Other Social Work Staff Hours]])/Table2[[#This Row],[MDS Census]]</f>
        <v>0.22047036490191943</v>
      </c>
      <c r="P162" s="3">
        <v>6.4027777777777777</v>
      </c>
      <c r="Q162" s="3">
        <v>0</v>
      </c>
      <c r="R162" s="3">
        <f>SUM(Table2[[#This Row],[Qualified Activities Professional Hours]:[Other Activities Professional Hours]])/Table2[[#This Row],[MDS Census]]</f>
        <v>0.1215460873233495</v>
      </c>
      <c r="S162" s="3">
        <v>0.14422222222222225</v>
      </c>
      <c r="T162" s="3">
        <v>4.7242222222222221</v>
      </c>
      <c r="U162" s="3">
        <v>0</v>
      </c>
      <c r="V162" s="3">
        <f>SUM(Table2[[#This Row],[Occupational Therapist Hours]:[OT Aide Hours]])/Table2[[#This Row],[MDS Census]]</f>
        <v>9.2419320818392742E-2</v>
      </c>
      <c r="W162" s="3">
        <v>2.037555555555556</v>
      </c>
      <c r="X162" s="3">
        <v>0</v>
      </c>
      <c r="Y162" s="3">
        <v>0</v>
      </c>
      <c r="Z162" s="3">
        <f>SUM(Table2[[#This Row],[Physical Therapist (PT) Hours]:[PT Aide Hours]])/Table2[[#This Row],[MDS Census]]</f>
        <v>3.8679603459185835E-2</v>
      </c>
      <c r="AA162" s="3">
        <v>0</v>
      </c>
      <c r="AB162" s="3">
        <v>0</v>
      </c>
      <c r="AC162" s="3">
        <v>0</v>
      </c>
      <c r="AD162" s="3">
        <v>0</v>
      </c>
      <c r="AE162" s="3">
        <v>0</v>
      </c>
      <c r="AF162" s="3">
        <v>0</v>
      </c>
      <c r="AG162" s="3">
        <v>0</v>
      </c>
      <c r="AH162" s="1" t="s">
        <v>160</v>
      </c>
      <c r="AI162" s="17">
        <v>4</v>
      </c>
      <c r="AJ162" s="1"/>
    </row>
    <row r="163" spans="1:36" x14ac:dyDescent="0.2">
      <c r="A163" s="1" t="s">
        <v>221</v>
      </c>
      <c r="B163" s="1" t="s">
        <v>383</v>
      </c>
      <c r="C163" s="1" t="s">
        <v>445</v>
      </c>
      <c r="D163" s="1" t="s">
        <v>572</v>
      </c>
      <c r="E163" s="3">
        <v>82.711111111111109</v>
      </c>
      <c r="F163" s="3">
        <v>5.6888888888888891</v>
      </c>
      <c r="G163" s="3">
        <v>0.53333333333333333</v>
      </c>
      <c r="H163" s="3">
        <v>0</v>
      </c>
      <c r="I163" s="3">
        <v>5.3777777777777782</v>
      </c>
      <c r="J163" s="3">
        <v>0</v>
      </c>
      <c r="K163" s="3">
        <v>0</v>
      </c>
      <c r="L163" s="3">
        <v>3.7250000000000001</v>
      </c>
      <c r="M163" s="3">
        <v>5.2444444444444445</v>
      </c>
      <c r="N163" s="3">
        <v>0</v>
      </c>
      <c r="O163" s="3">
        <f>SUM(Table2[[#This Row],[Qualified Social Work Staff Hours]:[Other Social Work Staff Hours]])/Table2[[#This Row],[MDS Census]]</f>
        <v>6.3406770553465885E-2</v>
      </c>
      <c r="P163" s="3">
        <v>4.2638888888888893</v>
      </c>
      <c r="Q163" s="3">
        <v>8.3861111111111111</v>
      </c>
      <c r="R163" s="3">
        <f>SUM(Table2[[#This Row],[Qualified Activities Professional Hours]:[Other Activities Professional Hours]])/Table2[[#This Row],[MDS Census]]</f>
        <v>0.15294196668457818</v>
      </c>
      <c r="S163" s="3">
        <v>5.4527777777777775</v>
      </c>
      <c r="T163" s="3">
        <v>6.302777777777778</v>
      </c>
      <c r="U163" s="3">
        <v>0</v>
      </c>
      <c r="V163" s="3">
        <f>SUM(Table2[[#This Row],[Occupational Therapist Hours]:[OT Aide Hours]])/Table2[[#This Row],[MDS Census]]</f>
        <v>0.14212788823213326</v>
      </c>
      <c r="W163" s="3">
        <v>2.0249999999999999</v>
      </c>
      <c r="X163" s="3">
        <v>9.3805555555555564</v>
      </c>
      <c r="Y163" s="3">
        <v>0</v>
      </c>
      <c r="Z163" s="3">
        <f>SUM(Table2[[#This Row],[Physical Therapist (PT) Hours]:[PT Aide Hours]])/Table2[[#This Row],[MDS Census]]</f>
        <v>0.13789629231595918</v>
      </c>
      <c r="AA163" s="3">
        <v>0</v>
      </c>
      <c r="AB163" s="3">
        <v>0</v>
      </c>
      <c r="AC163" s="3">
        <v>0</v>
      </c>
      <c r="AD163" s="3">
        <v>0</v>
      </c>
      <c r="AE163" s="3">
        <v>0</v>
      </c>
      <c r="AF163" s="3">
        <v>0</v>
      </c>
      <c r="AG163" s="3">
        <v>0</v>
      </c>
      <c r="AH163" s="1" t="s">
        <v>161</v>
      </c>
      <c r="AI163" s="17">
        <v>4</v>
      </c>
      <c r="AJ163" s="1"/>
    </row>
    <row r="164" spans="1:36" x14ac:dyDescent="0.2">
      <c r="A164" s="1" t="s">
        <v>221</v>
      </c>
      <c r="B164" s="1" t="s">
        <v>384</v>
      </c>
      <c r="C164" s="1" t="s">
        <v>456</v>
      </c>
      <c r="D164" s="1" t="s">
        <v>581</v>
      </c>
      <c r="E164" s="3">
        <v>199.5</v>
      </c>
      <c r="F164" s="3">
        <v>4.9972222222222218</v>
      </c>
      <c r="G164" s="3">
        <v>0.14444444444444443</v>
      </c>
      <c r="H164" s="3">
        <v>0.78888888888888886</v>
      </c>
      <c r="I164" s="3">
        <v>6.3944444444444448</v>
      </c>
      <c r="J164" s="3">
        <v>0</v>
      </c>
      <c r="K164" s="3">
        <v>0</v>
      </c>
      <c r="L164" s="3">
        <v>4.2086666666666677</v>
      </c>
      <c r="M164" s="3">
        <v>5.4722222222222223</v>
      </c>
      <c r="N164" s="3">
        <v>0</v>
      </c>
      <c r="O164" s="3">
        <f>SUM(Table2[[#This Row],[Qualified Social Work Staff Hours]:[Other Social Work Staff Hours]])/Table2[[#This Row],[MDS Census]]</f>
        <v>2.7429685324422168E-2</v>
      </c>
      <c r="P164" s="3">
        <v>7.3638888888888889</v>
      </c>
      <c r="Q164" s="3">
        <v>5.0083333333333337</v>
      </c>
      <c r="R164" s="3">
        <f>SUM(Table2[[#This Row],[Qualified Activities Professional Hours]:[Other Activities Professional Hours]])/Table2[[#This Row],[MDS Census]]</f>
        <v>6.2016151489835705E-2</v>
      </c>
      <c r="S164" s="3">
        <v>10.051444444444446</v>
      </c>
      <c r="T164" s="3">
        <v>4.5433333333333348</v>
      </c>
      <c r="U164" s="3">
        <v>0</v>
      </c>
      <c r="V164" s="3">
        <f>SUM(Table2[[#This Row],[Occupational Therapist Hours]:[OT Aide Hours]])/Table2[[#This Row],[MDS Census]]</f>
        <v>7.3156780840991378E-2</v>
      </c>
      <c r="W164" s="3">
        <v>14.145666666666669</v>
      </c>
      <c r="X164" s="3">
        <v>14.135444444444442</v>
      </c>
      <c r="Y164" s="3">
        <v>3.9606666666666666</v>
      </c>
      <c r="Z164" s="3">
        <f>SUM(Table2[[#This Row],[Physical Therapist (PT) Hours]:[PT Aide Hours]])/Table2[[#This Row],[MDS Census]]</f>
        <v>0.16161292119186857</v>
      </c>
      <c r="AA164" s="3">
        <v>0</v>
      </c>
      <c r="AB164" s="3">
        <v>0</v>
      </c>
      <c r="AC164" s="3">
        <v>0</v>
      </c>
      <c r="AD164" s="3">
        <v>0</v>
      </c>
      <c r="AE164" s="3">
        <v>0</v>
      </c>
      <c r="AF164" s="3">
        <v>0</v>
      </c>
      <c r="AG164" s="3">
        <v>0</v>
      </c>
      <c r="AH164" s="1" t="s">
        <v>162</v>
      </c>
      <c r="AI164" s="17">
        <v>4</v>
      </c>
      <c r="AJ164" s="1"/>
    </row>
    <row r="165" spans="1:36" x14ac:dyDescent="0.2">
      <c r="A165" s="1" t="s">
        <v>221</v>
      </c>
      <c r="B165" s="1" t="s">
        <v>385</v>
      </c>
      <c r="C165" s="1" t="s">
        <v>550</v>
      </c>
      <c r="D165" s="1" t="s">
        <v>599</v>
      </c>
      <c r="E165" s="3">
        <v>151</v>
      </c>
      <c r="F165" s="3">
        <v>42.148333333333341</v>
      </c>
      <c r="G165" s="3">
        <v>0.71111111111111114</v>
      </c>
      <c r="H165" s="3">
        <v>0.59444444444444444</v>
      </c>
      <c r="I165" s="3">
        <v>1.0722222222222222</v>
      </c>
      <c r="J165" s="3">
        <v>0</v>
      </c>
      <c r="K165" s="3">
        <v>0</v>
      </c>
      <c r="L165" s="3">
        <v>18.75888888888889</v>
      </c>
      <c r="M165" s="3">
        <v>0</v>
      </c>
      <c r="N165" s="3">
        <v>5.1555555555555559</v>
      </c>
      <c r="O165" s="3">
        <f>SUM(Table2[[#This Row],[Qualified Social Work Staff Hours]:[Other Social Work Staff Hours]])/Table2[[#This Row],[MDS Census]]</f>
        <v>3.4142752023546726E-2</v>
      </c>
      <c r="P165" s="3">
        <v>5.1946666666666674</v>
      </c>
      <c r="Q165" s="3">
        <v>7.9537777777777778</v>
      </c>
      <c r="R165" s="3">
        <f>SUM(Table2[[#This Row],[Qualified Activities Professional Hours]:[Other Activities Professional Hours]])/Table2[[#This Row],[MDS Census]]</f>
        <v>8.7075791022810892E-2</v>
      </c>
      <c r="S165" s="3">
        <v>4.1922222222222221</v>
      </c>
      <c r="T165" s="3">
        <v>14.298999999999998</v>
      </c>
      <c r="U165" s="3">
        <v>0</v>
      </c>
      <c r="V165" s="3">
        <f>SUM(Table2[[#This Row],[Occupational Therapist Hours]:[OT Aide Hours]])/Table2[[#This Row],[MDS Census]]</f>
        <v>0.12245842531272993</v>
      </c>
      <c r="W165" s="3">
        <v>5.3685555555555569</v>
      </c>
      <c r="X165" s="3">
        <v>14.622333333333339</v>
      </c>
      <c r="Y165" s="3">
        <v>2.8522222222222235</v>
      </c>
      <c r="Z165" s="3">
        <f>SUM(Table2[[#This Row],[Physical Therapist (PT) Hours]:[PT Aide Hours]])/Table2[[#This Row],[MDS Census]]</f>
        <v>0.15127888153053723</v>
      </c>
      <c r="AA165" s="3">
        <v>0</v>
      </c>
      <c r="AB165" s="3">
        <v>0</v>
      </c>
      <c r="AC165" s="3">
        <v>0</v>
      </c>
      <c r="AD165" s="3">
        <v>0</v>
      </c>
      <c r="AE165" s="3">
        <v>0</v>
      </c>
      <c r="AF165" s="3">
        <v>0</v>
      </c>
      <c r="AG165" s="3">
        <v>0</v>
      </c>
      <c r="AH165" s="1" t="s">
        <v>163</v>
      </c>
      <c r="AI165" s="17">
        <v>4</v>
      </c>
      <c r="AJ165" s="1"/>
    </row>
    <row r="166" spans="1:36" x14ac:dyDescent="0.2">
      <c r="A166" s="1" t="s">
        <v>221</v>
      </c>
      <c r="B166" s="1" t="s">
        <v>386</v>
      </c>
      <c r="C166" s="1" t="s">
        <v>551</v>
      </c>
      <c r="D166" s="1" t="s">
        <v>576</v>
      </c>
      <c r="E166" s="3">
        <v>60.422222222222224</v>
      </c>
      <c r="F166" s="3">
        <v>5.0666666666666664</v>
      </c>
      <c r="G166" s="3">
        <v>0.51911111111111052</v>
      </c>
      <c r="H166" s="3">
        <v>0.31966666666666677</v>
      </c>
      <c r="I166" s="3">
        <v>2.4249999999999998</v>
      </c>
      <c r="J166" s="3">
        <v>0</v>
      </c>
      <c r="K166" s="3">
        <v>0.71111111111111114</v>
      </c>
      <c r="L166" s="3">
        <v>3.2593333333333332</v>
      </c>
      <c r="M166" s="3">
        <v>4.7374444444444448</v>
      </c>
      <c r="N166" s="3">
        <v>0</v>
      </c>
      <c r="O166" s="3">
        <f>SUM(Table2[[#This Row],[Qualified Social Work Staff Hours]:[Other Social Work Staff Hours]])/Table2[[#This Row],[MDS Census]]</f>
        <v>7.840566384700258E-2</v>
      </c>
      <c r="P166" s="3">
        <v>0</v>
      </c>
      <c r="Q166" s="3">
        <v>6.1239999999999988</v>
      </c>
      <c r="R166" s="3">
        <f>SUM(Table2[[#This Row],[Qualified Activities Professional Hours]:[Other Activities Professional Hours]])/Table2[[#This Row],[MDS Census]]</f>
        <v>0.10135343876425154</v>
      </c>
      <c r="S166" s="3">
        <v>1.1357777777777778</v>
      </c>
      <c r="T166" s="3">
        <v>7.5652222222222232</v>
      </c>
      <c r="U166" s="3">
        <v>0</v>
      </c>
      <c r="V166" s="3">
        <f>SUM(Table2[[#This Row],[Occupational Therapist Hours]:[OT Aide Hours]])/Table2[[#This Row],[MDS Census]]</f>
        <v>0.14400331004045605</v>
      </c>
      <c r="W166" s="3">
        <v>2.9485555555555552</v>
      </c>
      <c r="X166" s="3">
        <v>7.6901111111111149</v>
      </c>
      <c r="Y166" s="3">
        <v>0</v>
      </c>
      <c r="Z166" s="3">
        <f>SUM(Table2[[#This Row],[Physical Therapist (PT) Hours]:[PT Aide Hours]])/Table2[[#This Row],[MDS Census]]</f>
        <v>0.17607208532548735</v>
      </c>
      <c r="AA166" s="3">
        <v>0</v>
      </c>
      <c r="AB166" s="3">
        <v>4.1118888888888891</v>
      </c>
      <c r="AC166" s="3">
        <v>0</v>
      </c>
      <c r="AD166" s="3">
        <v>0</v>
      </c>
      <c r="AE166" s="3">
        <v>0</v>
      </c>
      <c r="AF166" s="3">
        <v>6.0666666666666667E-2</v>
      </c>
      <c r="AG166" s="3">
        <v>0</v>
      </c>
      <c r="AH166" s="1" t="s">
        <v>164</v>
      </c>
      <c r="AI166" s="17">
        <v>4</v>
      </c>
      <c r="AJ166" s="1"/>
    </row>
    <row r="167" spans="1:36" x14ac:dyDescent="0.2">
      <c r="A167" s="1" t="s">
        <v>221</v>
      </c>
      <c r="B167" s="1" t="s">
        <v>387</v>
      </c>
      <c r="C167" s="1" t="s">
        <v>456</v>
      </c>
      <c r="D167" s="1" t="s">
        <v>581</v>
      </c>
      <c r="E167" s="3">
        <v>122.14444444444445</v>
      </c>
      <c r="F167" s="3">
        <v>5.0666666666666664</v>
      </c>
      <c r="G167" s="3">
        <v>0.22777777777777777</v>
      </c>
      <c r="H167" s="3">
        <v>1.0166666666666666</v>
      </c>
      <c r="I167" s="3">
        <v>0.76111111111111107</v>
      </c>
      <c r="J167" s="3">
        <v>0</v>
      </c>
      <c r="K167" s="3">
        <v>0</v>
      </c>
      <c r="L167" s="3">
        <v>10.30377777777778</v>
      </c>
      <c r="M167" s="3">
        <v>0</v>
      </c>
      <c r="N167" s="3">
        <v>17.544444444444444</v>
      </c>
      <c r="O167" s="3">
        <f>SUM(Table2[[#This Row],[Qualified Social Work Staff Hours]:[Other Social Work Staff Hours]])/Table2[[#This Row],[MDS Census]]</f>
        <v>0.14363685981988539</v>
      </c>
      <c r="P167" s="3">
        <v>5.8083333333333336</v>
      </c>
      <c r="Q167" s="3">
        <v>11.113888888888889</v>
      </c>
      <c r="R167" s="3">
        <f>SUM(Table2[[#This Row],[Qualified Activities Professional Hours]:[Other Activities Professional Hours]])/Table2[[#This Row],[MDS Census]]</f>
        <v>0.13854270899663423</v>
      </c>
      <c r="S167" s="3">
        <v>8.4650000000000016</v>
      </c>
      <c r="T167" s="3">
        <v>5.1015555555555565</v>
      </c>
      <c r="U167" s="3">
        <v>0</v>
      </c>
      <c r="V167" s="3">
        <f>SUM(Table2[[#This Row],[Occupational Therapist Hours]:[OT Aide Hours]])/Table2[[#This Row],[MDS Census]]</f>
        <v>0.11106977167288276</v>
      </c>
      <c r="W167" s="3">
        <v>4.444222222222221</v>
      </c>
      <c r="X167" s="3">
        <v>7.3841111111111113</v>
      </c>
      <c r="Y167" s="3">
        <v>0</v>
      </c>
      <c r="Z167" s="3">
        <f>SUM(Table2[[#This Row],[Physical Therapist (PT) Hours]:[PT Aide Hours]])/Table2[[#This Row],[MDS Census]]</f>
        <v>9.6838897480214681E-2</v>
      </c>
      <c r="AA167" s="3">
        <v>0</v>
      </c>
      <c r="AB167" s="3">
        <v>0</v>
      </c>
      <c r="AC167" s="3">
        <v>0</v>
      </c>
      <c r="AD167" s="3">
        <v>0</v>
      </c>
      <c r="AE167" s="3">
        <v>0</v>
      </c>
      <c r="AF167" s="3">
        <v>0</v>
      </c>
      <c r="AG167" s="3">
        <v>0</v>
      </c>
      <c r="AH167" s="1" t="s">
        <v>165</v>
      </c>
      <c r="AI167" s="17">
        <v>4</v>
      </c>
      <c r="AJ167" s="1"/>
    </row>
    <row r="168" spans="1:36" x14ac:dyDescent="0.2">
      <c r="A168" s="1" t="s">
        <v>221</v>
      </c>
      <c r="B168" s="1" t="s">
        <v>388</v>
      </c>
      <c r="C168" s="1" t="s">
        <v>552</v>
      </c>
      <c r="D168" s="1" t="s">
        <v>619</v>
      </c>
      <c r="E168" s="3">
        <v>68.444444444444443</v>
      </c>
      <c r="F168" s="3">
        <v>4.4888888888888889</v>
      </c>
      <c r="G168" s="3">
        <v>0</v>
      </c>
      <c r="H168" s="3">
        <v>0.53333333333333333</v>
      </c>
      <c r="I168" s="3">
        <v>5.5222222222222221</v>
      </c>
      <c r="J168" s="3">
        <v>0</v>
      </c>
      <c r="K168" s="3">
        <v>0</v>
      </c>
      <c r="L168" s="3">
        <v>5.0949999999999998</v>
      </c>
      <c r="M168" s="3">
        <v>0</v>
      </c>
      <c r="N168" s="3">
        <v>0</v>
      </c>
      <c r="O168" s="3">
        <f>SUM(Table2[[#This Row],[Qualified Social Work Staff Hours]:[Other Social Work Staff Hours]])/Table2[[#This Row],[MDS Census]]</f>
        <v>0</v>
      </c>
      <c r="P168" s="3">
        <v>3.1527777777777777</v>
      </c>
      <c r="Q168" s="3">
        <v>5.5694444444444446</v>
      </c>
      <c r="R168" s="3">
        <f>SUM(Table2[[#This Row],[Qualified Activities Professional Hours]:[Other Activities Professional Hours]])/Table2[[#This Row],[MDS Census]]</f>
        <v>0.12743506493506493</v>
      </c>
      <c r="S168" s="3">
        <v>5.0686666666666671</v>
      </c>
      <c r="T168" s="3">
        <v>0.53822222222222216</v>
      </c>
      <c r="U168" s="3">
        <v>0</v>
      </c>
      <c r="V168" s="3">
        <f>SUM(Table2[[#This Row],[Occupational Therapist Hours]:[OT Aide Hours]])/Table2[[#This Row],[MDS Census]]</f>
        <v>8.1918831168831183E-2</v>
      </c>
      <c r="W168" s="3">
        <v>0.27444444444444438</v>
      </c>
      <c r="X168" s="3">
        <v>8.4706666666666663</v>
      </c>
      <c r="Y168" s="3">
        <v>0</v>
      </c>
      <c r="Z168" s="3">
        <f>SUM(Table2[[#This Row],[Physical Therapist (PT) Hours]:[PT Aide Hours]])/Table2[[#This Row],[MDS Census]]</f>
        <v>0.12776948051948053</v>
      </c>
      <c r="AA168" s="3">
        <v>0</v>
      </c>
      <c r="AB168" s="3">
        <v>0</v>
      </c>
      <c r="AC168" s="3">
        <v>0</v>
      </c>
      <c r="AD168" s="3">
        <v>0</v>
      </c>
      <c r="AE168" s="3">
        <v>0</v>
      </c>
      <c r="AF168" s="3">
        <v>0</v>
      </c>
      <c r="AG168" s="3">
        <v>0</v>
      </c>
      <c r="AH168" s="1" t="s">
        <v>166</v>
      </c>
      <c r="AI168" s="17">
        <v>4</v>
      </c>
      <c r="AJ168" s="1"/>
    </row>
    <row r="169" spans="1:36" x14ac:dyDescent="0.2">
      <c r="A169" s="1" t="s">
        <v>221</v>
      </c>
      <c r="B169" s="1" t="s">
        <v>389</v>
      </c>
      <c r="C169" s="1" t="s">
        <v>475</v>
      </c>
      <c r="D169" s="1" t="s">
        <v>596</v>
      </c>
      <c r="E169" s="3">
        <v>90.477777777777774</v>
      </c>
      <c r="F169" s="3">
        <v>5.6</v>
      </c>
      <c r="G169" s="3">
        <v>0.53333333333333333</v>
      </c>
      <c r="H169" s="3">
        <v>0.51077777777777778</v>
      </c>
      <c r="I169" s="3">
        <v>1.0666666666666667</v>
      </c>
      <c r="J169" s="3">
        <v>0</v>
      </c>
      <c r="K169" s="3">
        <v>0</v>
      </c>
      <c r="L169" s="3">
        <v>0.43755555555555559</v>
      </c>
      <c r="M169" s="3">
        <v>5.4962222222222232</v>
      </c>
      <c r="N169" s="3">
        <v>0</v>
      </c>
      <c r="O169" s="3">
        <f>SUM(Table2[[#This Row],[Qualified Social Work Staff Hours]:[Other Social Work Staff Hours]])/Table2[[#This Row],[MDS Census]]</f>
        <v>6.0746653567481289E-2</v>
      </c>
      <c r="P169" s="3">
        <v>4.6238888888888887</v>
      </c>
      <c r="Q169" s="3">
        <v>4.4840000000000009</v>
      </c>
      <c r="R169" s="3">
        <f>SUM(Table2[[#This Row],[Qualified Activities Professional Hours]:[Other Activities Professional Hours]])/Table2[[#This Row],[MDS Census]]</f>
        <v>0.10066437430922266</v>
      </c>
      <c r="S169" s="3">
        <v>2.2612222222222229</v>
      </c>
      <c r="T169" s="3">
        <v>5.4416666666666673</v>
      </c>
      <c r="U169" s="3">
        <v>0</v>
      </c>
      <c r="V169" s="3">
        <f>SUM(Table2[[#This Row],[Occupational Therapist Hours]:[OT Aide Hours]])/Table2[[#This Row],[MDS Census]]</f>
        <v>8.5135699373695223E-2</v>
      </c>
      <c r="W169" s="3">
        <v>4.2101111111111118</v>
      </c>
      <c r="X169" s="3">
        <v>8.1033333333333317</v>
      </c>
      <c r="Y169" s="3">
        <v>0</v>
      </c>
      <c r="Z169" s="3">
        <f>SUM(Table2[[#This Row],[Physical Therapist (PT) Hours]:[PT Aide Hours]])/Table2[[#This Row],[MDS Census]]</f>
        <v>0.1360935773056613</v>
      </c>
      <c r="AA169" s="3">
        <v>0</v>
      </c>
      <c r="AB169" s="3">
        <v>0</v>
      </c>
      <c r="AC169" s="3">
        <v>0</v>
      </c>
      <c r="AD169" s="3">
        <v>0</v>
      </c>
      <c r="AE169" s="3">
        <v>0</v>
      </c>
      <c r="AF169" s="3">
        <v>0</v>
      </c>
      <c r="AG169" s="3">
        <v>0</v>
      </c>
      <c r="AH169" s="1" t="s">
        <v>167</v>
      </c>
      <c r="AI169" s="17">
        <v>4</v>
      </c>
      <c r="AJ169" s="1"/>
    </row>
    <row r="170" spans="1:36" x14ac:dyDescent="0.2">
      <c r="A170" s="1" t="s">
        <v>221</v>
      </c>
      <c r="B170" s="1" t="s">
        <v>390</v>
      </c>
      <c r="C170" s="1" t="s">
        <v>542</v>
      </c>
      <c r="D170" s="1" t="s">
        <v>631</v>
      </c>
      <c r="E170" s="3">
        <v>67.611111111111114</v>
      </c>
      <c r="F170" s="3">
        <v>5.2444444444444445</v>
      </c>
      <c r="G170" s="3">
        <v>0.5</v>
      </c>
      <c r="H170" s="3">
        <v>0.33888888888888891</v>
      </c>
      <c r="I170" s="3">
        <v>0.33055555555555555</v>
      </c>
      <c r="J170" s="3">
        <v>0</v>
      </c>
      <c r="K170" s="3">
        <v>0</v>
      </c>
      <c r="L170" s="3">
        <v>5.3758888888888885</v>
      </c>
      <c r="M170" s="3">
        <v>9.166666666666666E-2</v>
      </c>
      <c r="N170" s="3">
        <v>4.9777777777777779</v>
      </c>
      <c r="O170" s="3">
        <f>SUM(Table2[[#This Row],[Qualified Social Work Staff Hours]:[Other Social Work Staff Hours]])/Table2[[#This Row],[MDS Census]]</f>
        <v>7.4979457682826628E-2</v>
      </c>
      <c r="P170" s="3">
        <v>5.0611111111111109</v>
      </c>
      <c r="Q170" s="3">
        <v>4.7441111111111116</v>
      </c>
      <c r="R170" s="3">
        <f>SUM(Table2[[#This Row],[Qualified Activities Professional Hours]:[Other Activities Professional Hours]])/Table2[[#This Row],[MDS Census]]</f>
        <v>0.14502382908792114</v>
      </c>
      <c r="S170" s="3">
        <v>5.6575555555555566</v>
      </c>
      <c r="T170" s="3">
        <v>3.4952222222222216</v>
      </c>
      <c r="U170" s="3">
        <v>0</v>
      </c>
      <c r="V170" s="3">
        <f>SUM(Table2[[#This Row],[Occupational Therapist Hours]:[OT Aide Hours]])/Table2[[#This Row],[MDS Census]]</f>
        <v>0.13537387017255548</v>
      </c>
      <c r="W170" s="3">
        <v>0.73111111111111127</v>
      </c>
      <c r="X170" s="3">
        <v>6.1952222222222213</v>
      </c>
      <c r="Y170" s="3">
        <v>0.67099999999999982</v>
      </c>
      <c r="Z170" s="3">
        <f>SUM(Table2[[#This Row],[Physical Therapist (PT) Hours]:[PT Aide Hours]])/Table2[[#This Row],[MDS Census]]</f>
        <v>0.11236811832374688</v>
      </c>
      <c r="AA170" s="3">
        <v>0</v>
      </c>
      <c r="AB170" s="3">
        <v>0</v>
      </c>
      <c r="AC170" s="3">
        <v>0</v>
      </c>
      <c r="AD170" s="3">
        <v>0</v>
      </c>
      <c r="AE170" s="3">
        <v>0</v>
      </c>
      <c r="AF170" s="3">
        <v>0</v>
      </c>
      <c r="AG170" s="3">
        <v>0</v>
      </c>
      <c r="AH170" s="1" t="s">
        <v>168</v>
      </c>
      <c r="AI170" s="17">
        <v>4</v>
      </c>
      <c r="AJ170" s="1"/>
    </row>
    <row r="171" spans="1:36" x14ac:dyDescent="0.2">
      <c r="A171" s="1" t="s">
        <v>221</v>
      </c>
      <c r="B171" s="1" t="s">
        <v>391</v>
      </c>
      <c r="C171" s="1" t="s">
        <v>518</v>
      </c>
      <c r="D171" s="1" t="s">
        <v>621</v>
      </c>
      <c r="E171" s="3">
        <v>50.855555555555554</v>
      </c>
      <c r="F171" s="3">
        <v>18.058333333333334</v>
      </c>
      <c r="G171" s="3">
        <v>3.888888888888889E-2</v>
      </c>
      <c r="H171" s="3">
        <v>0.35555555555555557</v>
      </c>
      <c r="I171" s="3">
        <v>0</v>
      </c>
      <c r="J171" s="3">
        <v>0</v>
      </c>
      <c r="K171" s="3">
        <v>0</v>
      </c>
      <c r="L171" s="3">
        <v>4.9503333333333339</v>
      </c>
      <c r="M171" s="3">
        <v>0.54166666666666663</v>
      </c>
      <c r="N171" s="3">
        <v>13.405777777777777</v>
      </c>
      <c r="O171" s="3">
        <f>SUM(Table2[[#This Row],[Qualified Social Work Staff Hours]:[Other Social Work Staff Hours]])/Table2[[#This Row],[MDS Census]]</f>
        <v>0.27425606292331217</v>
      </c>
      <c r="P171" s="3">
        <v>0</v>
      </c>
      <c r="Q171" s="3">
        <v>21.725000000000001</v>
      </c>
      <c r="R171" s="3">
        <f>SUM(Table2[[#This Row],[Qualified Activities Professional Hours]:[Other Activities Professional Hours]])/Table2[[#This Row],[MDS Census]]</f>
        <v>0.42719029932270047</v>
      </c>
      <c r="S171" s="3">
        <v>0.50888888888888906</v>
      </c>
      <c r="T171" s="3">
        <v>5.1403333333333343</v>
      </c>
      <c r="U171" s="3">
        <v>0</v>
      </c>
      <c r="V171" s="3">
        <f>SUM(Table2[[#This Row],[Occupational Therapist Hours]:[OT Aide Hours]])/Table2[[#This Row],[MDS Census]]</f>
        <v>0.11108367926589473</v>
      </c>
      <c r="W171" s="3">
        <v>0.44566666666666682</v>
      </c>
      <c r="X171" s="3">
        <v>5.7084444444444422</v>
      </c>
      <c r="Y171" s="3">
        <v>2.7855555555555562</v>
      </c>
      <c r="Z171" s="3">
        <f>SUM(Table2[[#This Row],[Physical Therapist (PT) Hours]:[PT Aide Hours]])/Table2[[#This Row],[MDS Census]]</f>
        <v>0.17578544898405069</v>
      </c>
      <c r="AA171" s="3">
        <v>0</v>
      </c>
      <c r="AB171" s="3">
        <v>0</v>
      </c>
      <c r="AC171" s="3">
        <v>0</v>
      </c>
      <c r="AD171" s="3">
        <v>41.05833333333333</v>
      </c>
      <c r="AE171" s="3">
        <v>0</v>
      </c>
      <c r="AF171" s="3">
        <v>0</v>
      </c>
      <c r="AG171" s="3">
        <v>0</v>
      </c>
      <c r="AH171" s="1" t="s">
        <v>169</v>
      </c>
      <c r="AI171" s="17">
        <v>4</v>
      </c>
      <c r="AJ171" s="1"/>
    </row>
    <row r="172" spans="1:36" x14ac:dyDescent="0.2">
      <c r="A172" s="1" t="s">
        <v>221</v>
      </c>
      <c r="B172" s="1" t="s">
        <v>392</v>
      </c>
      <c r="C172" s="1" t="s">
        <v>452</v>
      </c>
      <c r="D172" s="1" t="s">
        <v>577</v>
      </c>
      <c r="E172" s="3">
        <v>44.1</v>
      </c>
      <c r="F172" s="3">
        <v>5.333333333333333</v>
      </c>
      <c r="G172" s="3">
        <v>0.22222222222222221</v>
      </c>
      <c r="H172" s="3">
        <v>0.28333333333333333</v>
      </c>
      <c r="I172" s="3">
        <v>0.48888888888888887</v>
      </c>
      <c r="J172" s="3">
        <v>0</v>
      </c>
      <c r="K172" s="3">
        <v>0</v>
      </c>
      <c r="L172" s="3">
        <v>0</v>
      </c>
      <c r="M172" s="3">
        <v>0</v>
      </c>
      <c r="N172" s="3">
        <v>5.2972222222222225</v>
      </c>
      <c r="O172" s="3">
        <f>SUM(Table2[[#This Row],[Qualified Social Work Staff Hours]:[Other Social Work Staff Hours]])/Table2[[#This Row],[MDS Census]]</f>
        <v>0.12011841773746536</v>
      </c>
      <c r="P172" s="3">
        <v>0</v>
      </c>
      <c r="Q172" s="3">
        <v>8.3000000000000007</v>
      </c>
      <c r="R172" s="3">
        <f>SUM(Table2[[#This Row],[Qualified Activities Professional Hours]:[Other Activities Professional Hours]])/Table2[[#This Row],[MDS Census]]</f>
        <v>0.18820861678004536</v>
      </c>
      <c r="S172" s="3">
        <v>0</v>
      </c>
      <c r="T172" s="3">
        <v>0</v>
      </c>
      <c r="U172" s="3">
        <v>0</v>
      </c>
      <c r="V172" s="3">
        <f>SUM(Table2[[#This Row],[Occupational Therapist Hours]:[OT Aide Hours]])/Table2[[#This Row],[MDS Census]]</f>
        <v>0</v>
      </c>
      <c r="W172" s="3">
        <v>0</v>
      </c>
      <c r="X172" s="3">
        <v>0</v>
      </c>
      <c r="Y172" s="3">
        <v>0</v>
      </c>
      <c r="Z172" s="3">
        <f>SUM(Table2[[#This Row],[Physical Therapist (PT) Hours]:[PT Aide Hours]])/Table2[[#This Row],[MDS Census]]</f>
        <v>0</v>
      </c>
      <c r="AA172" s="3">
        <v>0.1111111111111111</v>
      </c>
      <c r="AB172" s="3">
        <v>0</v>
      </c>
      <c r="AC172" s="3">
        <v>0</v>
      </c>
      <c r="AD172" s="3">
        <v>0</v>
      </c>
      <c r="AE172" s="3">
        <v>0</v>
      </c>
      <c r="AF172" s="3">
        <v>0</v>
      </c>
      <c r="AG172" s="3">
        <v>0</v>
      </c>
      <c r="AH172" s="1" t="s">
        <v>170</v>
      </c>
      <c r="AI172" s="17">
        <v>4</v>
      </c>
      <c r="AJ172" s="1"/>
    </row>
    <row r="173" spans="1:36" x14ac:dyDescent="0.2">
      <c r="A173" s="1" t="s">
        <v>221</v>
      </c>
      <c r="B173" s="1" t="s">
        <v>393</v>
      </c>
      <c r="C173" s="1" t="s">
        <v>472</v>
      </c>
      <c r="D173" s="1" t="s">
        <v>593</v>
      </c>
      <c r="E173" s="3">
        <v>74.111111111111114</v>
      </c>
      <c r="F173" s="3">
        <v>32.80788888888889</v>
      </c>
      <c r="G173" s="3">
        <v>0</v>
      </c>
      <c r="H173" s="3">
        <v>0</v>
      </c>
      <c r="I173" s="3">
        <v>0</v>
      </c>
      <c r="J173" s="3">
        <v>0</v>
      </c>
      <c r="K173" s="3">
        <v>0</v>
      </c>
      <c r="L173" s="3">
        <v>14.605888888888892</v>
      </c>
      <c r="M173" s="3">
        <v>4.9777777777777779</v>
      </c>
      <c r="N173" s="3">
        <v>0</v>
      </c>
      <c r="O173" s="3">
        <f>SUM(Table2[[#This Row],[Qualified Social Work Staff Hours]:[Other Social Work Staff Hours]])/Table2[[#This Row],[MDS Census]]</f>
        <v>6.7166416791604192E-2</v>
      </c>
      <c r="P173" s="3">
        <v>5.4222222222222225</v>
      </c>
      <c r="Q173" s="3">
        <v>4.8328888888888883</v>
      </c>
      <c r="R173" s="3">
        <f>SUM(Table2[[#This Row],[Qualified Activities Professional Hours]:[Other Activities Professional Hours]])/Table2[[#This Row],[MDS Census]]</f>
        <v>0.13837481259370313</v>
      </c>
      <c r="S173" s="3">
        <v>10.572111111111115</v>
      </c>
      <c r="T173" s="3">
        <v>4.7813333333333334</v>
      </c>
      <c r="U173" s="3">
        <v>0</v>
      </c>
      <c r="V173" s="3">
        <f>SUM(Table2[[#This Row],[Occupational Therapist Hours]:[OT Aide Hours]])/Table2[[#This Row],[MDS Census]]</f>
        <v>0.20716791604197907</v>
      </c>
      <c r="W173" s="3">
        <v>5.0723333333333329</v>
      </c>
      <c r="X173" s="3">
        <v>10.125222222222222</v>
      </c>
      <c r="Y173" s="3">
        <v>0</v>
      </c>
      <c r="Z173" s="3">
        <f>SUM(Table2[[#This Row],[Physical Therapist (PT) Hours]:[PT Aide Hours]])/Table2[[#This Row],[MDS Census]]</f>
        <v>0.20506446776611692</v>
      </c>
      <c r="AA173" s="3">
        <v>0</v>
      </c>
      <c r="AB173" s="3">
        <v>0</v>
      </c>
      <c r="AC173" s="3">
        <v>0</v>
      </c>
      <c r="AD173" s="3">
        <v>0</v>
      </c>
      <c r="AE173" s="3">
        <v>0</v>
      </c>
      <c r="AF173" s="3">
        <v>0</v>
      </c>
      <c r="AG173" s="3">
        <v>0</v>
      </c>
      <c r="AH173" s="1" t="s">
        <v>171</v>
      </c>
      <c r="AI173" s="17">
        <v>4</v>
      </c>
      <c r="AJ173" s="1"/>
    </row>
    <row r="174" spans="1:36" x14ac:dyDescent="0.2">
      <c r="A174" s="1" t="s">
        <v>221</v>
      </c>
      <c r="B174" s="1" t="s">
        <v>394</v>
      </c>
      <c r="C174" s="1" t="s">
        <v>533</v>
      </c>
      <c r="D174" s="1" t="s">
        <v>572</v>
      </c>
      <c r="E174" s="3">
        <v>32.077777777777776</v>
      </c>
      <c r="F174" s="3">
        <v>5.6</v>
      </c>
      <c r="G174" s="3">
        <v>0.33333333333333331</v>
      </c>
      <c r="H174" s="3">
        <v>0.13333333333333333</v>
      </c>
      <c r="I174" s="3">
        <v>0.17777777777777778</v>
      </c>
      <c r="J174" s="3">
        <v>0</v>
      </c>
      <c r="K174" s="3">
        <v>0</v>
      </c>
      <c r="L174" s="3">
        <v>1.5918888888888894</v>
      </c>
      <c r="M174" s="3">
        <v>4.3084444444444454</v>
      </c>
      <c r="N174" s="3">
        <v>0</v>
      </c>
      <c r="O174" s="3">
        <f>SUM(Table2[[#This Row],[Qualified Social Work Staff Hours]:[Other Social Work Staff Hours]])/Table2[[#This Row],[MDS Census]]</f>
        <v>0.13431243505368898</v>
      </c>
      <c r="P174" s="3">
        <v>5.230888888888888</v>
      </c>
      <c r="Q174" s="3">
        <v>0</v>
      </c>
      <c r="R174" s="3">
        <f>SUM(Table2[[#This Row],[Qualified Activities Professional Hours]:[Other Activities Professional Hours]])/Table2[[#This Row],[MDS Census]]</f>
        <v>0.16306892968479389</v>
      </c>
      <c r="S174" s="3">
        <v>1.6166666666666667</v>
      </c>
      <c r="T174" s="3">
        <v>1.0224444444444445</v>
      </c>
      <c r="U174" s="3">
        <v>0</v>
      </c>
      <c r="V174" s="3">
        <f>SUM(Table2[[#This Row],[Occupational Therapist Hours]:[OT Aide Hours]])/Table2[[#This Row],[MDS Census]]</f>
        <v>8.227225493591965E-2</v>
      </c>
      <c r="W174" s="3">
        <v>0.68966666666666665</v>
      </c>
      <c r="X174" s="3">
        <v>2.5343333333333331</v>
      </c>
      <c r="Y174" s="3">
        <v>0</v>
      </c>
      <c r="Z174" s="3">
        <f>SUM(Table2[[#This Row],[Physical Therapist (PT) Hours]:[PT Aide Hours]])/Table2[[#This Row],[MDS Census]]</f>
        <v>0.10050571527537236</v>
      </c>
      <c r="AA174" s="3">
        <v>0</v>
      </c>
      <c r="AB174" s="3">
        <v>0</v>
      </c>
      <c r="AC174" s="3">
        <v>0</v>
      </c>
      <c r="AD174" s="3">
        <v>0</v>
      </c>
      <c r="AE174" s="3">
        <v>0</v>
      </c>
      <c r="AF174" s="3">
        <v>0</v>
      </c>
      <c r="AG174" s="3">
        <v>0</v>
      </c>
      <c r="AH174" s="1" t="s">
        <v>172</v>
      </c>
      <c r="AI174" s="17">
        <v>4</v>
      </c>
      <c r="AJ174" s="1"/>
    </row>
    <row r="175" spans="1:36" x14ac:dyDescent="0.2">
      <c r="A175" s="1" t="s">
        <v>221</v>
      </c>
      <c r="B175" s="1" t="s">
        <v>395</v>
      </c>
      <c r="C175" s="1" t="s">
        <v>553</v>
      </c>
      <c r="D175" s="1" t="s">
        <v>593</v>
      </c>
      <c r="E175" s="3">
        <v>62.62222222222222</v>
      </c>
      <c r="F175" s="3">
        <v>11.793333333333335</v>
      </c>
      <c r="G175" s="3">
        <v>0</v>
      </c>
      <c r="H175" s="3">
        <v>0</v>
      </c>
      <c r="I175" s="3">
        <v>4.7555555555555555</v>
      </c>
      <c r="J175" s="3">
        <v>0</v>
      </c>
      <c r="K175" s="3">
        <v>0</v>
      </c>
      <c r="L175" s="3">
        <v>0</v>
      </c>
      <c r="M175" s="3">
        <v>19.811888888888891</v>
      </c>
      <c r="N175" s="3">
        <v>10.797222222222222</v>
      </c>
      <c r="O175" s="3">
        <f>SUM(Table2[[#This Row],[Qualified Social Work Staff Hours]:[Other Social Work Staff Hours]])/Table2[[#This Row],[MDS Census]]</f>
        <v>0.48878992193044718</v>
      </c>
      <c r="P175" s="3">
        <v>4.6944444444444446</v>
      </c>
      <c r="Q175" s="3">
        <v>9.9461111111111116</v>
      </c>
      <c r="R175" s="3">
        <f>SUM(Table2[[#This Row],[Qualified Activities Professional Hours]:[Other Activities Professional Hours]])/Table2[[#This Row],[MDS Census]]</f>
        <v>0.23379169623846702</v>
      </c>
      <c r="S175" s="3">
        <v>0</v>
      </c>
      <c r="T175" s="3">
        <v>0</v>
      </c>
      <c r="U175" s="3">
        <v>0</v>
      </c>
      <c r="V175" s="3">
        <f>SUM(Table2[[#This Row],[Occupational Therapist Hours]:[OT Aide Hours]])/Table2[[#This Row],[MDS Census]]</f>
        <v>0</v>
      </c>
      <c r="W175" s="3">
        <v>0</v>
      </c>
      <c r="X175" s="3">
        <v>0</v>
      </c>
      <c r="Y175" s="3">
        <v>0</v>
      </c>
      <c r="Z175" s="3">
        <f>SUM(Table2[[#This Row],[Physical Therapist (PT) Hours]:[PT Aide Hours]])/Table2[[#This Row],[MDS Census]]</f>
        <v>0</v>
      </c>
      <c r="AA175" s="3">
        <v>0</v>
      </c>
      <c r="AB175" s="3">
        <v>0</v>
      </c>
      <c r="AC175" s="3">
        <v>0</v>
      </c>
      <c r="AD175" s="3">
        <v>0</v>
      </c>
      <c r="AE175" s="3">
        <v>0</v>
      </c>
      <c r="AF175" s="3">
        <v>0</v>
      </c>
      <c r="AG175" s="3">
        <v>0</v>
      </c>
      <c r="AH175" s="1" t="s">
        <v>173</v>
      </c>
      <c r="AI175" s="17">
        <v>4</v>
      </c>
      <c r="AJ175" s="1"/>
    </row>
    <row r="176" spans="1:36" x14ac:dyDescent="0.2">
      <c r="A176" s="1" t="s">
        <v>221</v>
      </c>
      <c r="B176" s="1" t="s">
        <v>396</v>
      </c>
      <c r="C176" s="1" t="s">
        <v>554</v>
      </c>
      <c r="D176" s="1" t="s">
        <v>621</v>
      </c>
      <c r="E176" s="3">
        <v>33.144444444444446</v>
      </c>
      <c r="F176" s="3">
        <v>167.99099999999999</v>
      </c>
      <c r="G176" s="3">
        <v>0.26666666666666666</v>
      </c>
      <c r="H176" s="3">
        <v>0.2</v>
      </c>
      <c r="I176" s="3">
        <v>1.4194444444444445</v>
      </c>
      <c r="J176" s="3">
        <v>0</v>
      </c>
      <c r="K176" s="3">
        <v>0</v>
      </c>
      <c r="L176" s="3">
        <v>0</v>
      </c>
      <c r="M176" s="3">
        <v>5.6888888888888891</v>
      </c>
      <c r="N176" s="3">
        <v>0</v>
      </c>
      <c r="O176" s="3">
        <f>SUM(Table2[[#This Row],[Qualified Social Work Staff Hours]:[Other Social Work Staff Hours]])/Table2[[#This Row],[MDS Census]]</f>
        <v>0.17163928930606773</v>
      </c>
      <c r="P176" s="3">
        <v>0</v>
      </c>
      <c r="Q176" s="3">
        <v>11.177777777777777</v>
      </c>
      <c r="R176" s="3">
        <f>SUM(Table2[[#This Row],[Qualified Activities Professional Hours]:[Other Activities Professional Hours]])/Table2[[#This Row],[MDS Census]]</f>
        <v>0.33724438484746894</v>
      </c>
      <c r="S176" s="3">
        <v>0</v>
      </c>
      <c r="T176" s="3">
        <v>0</v>
      </c>
      <c r="U176" s="3">
        <v>0</v>
      </c>
      <c r="V176" s="3">
        <f>SUM(Table2[[#This Row],[Occupational Therapist Hours]:[OT Aide Hours]])/Table2[[#This Row],[MDS Census]]</f>
        <v>0</v>
      </c>
      <c r="W176" s="3">
        <v>0</v>
      </c>
      <c r="X176" s="3">
        <v>0</v>
      </c>
      <c r="Y176" s="3">
        <v>0</v>
      </c>
      <c r="Z176" s="3">
        <f>SUM(Table2[[#This Row],[Physical Therapist (PT) Hours]:[PT Aide Hours]])/Table2[[#This Row],[MDS Census]]</f>
        <v>0</v>
      </c>
      <c r="AA176" s="3">
        <v>0</v>
      </c>
      <c r="AB176" s="3">
        <v>0</v>
      </c>
      <c r="AC176" s="3">
        <v>0</v>
      </c>
      <c r="AD176" s="3">
        <v>6.5583333333333336</v>
      </c>
      <c r="AE176" s="3">
        <v>0</v>
      </c>
      <c r="AF176" s="3">
        <v>0</v>
      </c>
      <c r="AG176" s="3">
        <v>0</v>
      </c>
      <c r="AH176" s="1" t="s">
        <v>174</v>
      </c>
      <c r="AI176" s="17">
        <v>4</v>
      </c>
      <c r="AJ176" s="1"/>
    </row>
    <row r="177" spans="1:36" x14ac:dyDescent="0.2">
      <c r="A177" s="1" t="s">
        <v>221</v>
      </c>
      <c r="B177" s="1" t="s">
        <v>397</v>
      </c>
      <c r="C177" s="1" t="s">
        <v>555</v>
      </c>
      <c r="D177" s="1" t="s">
        <v>598</v>
      </c>
      <c r="E177" s="3">
        <v>46.222222222222221</v>
      </c>
      <c r="F177" s="3">
        <v>5.7265555555555556</v>
      </c>
      <c r="G177" s="3">
        <v>0.13333333333333333</v>
      </c>
      <c r="H177" s="3">
        <v>0.15555555555555556</v>
      </c>
      <c r="I177" s="3">
        <v>8.0555555555555561E-2</v>
      </c>
      <c r="J177" s="3">
        <v>0</v>
      </c>
      <c r="K177" s="3">
        <v>0</v>
      </c>
      <c r="L177" s="3">
        <v>3.6604444444444439</v>
      </c>
      <c r="M177" s="3">
        <v>2.1075555555555558</v>
      </c>
      <c r="N177" s="3">
        <v>3.8667777777777776</v>
      </c>
      <c r="O177" s="3">
        <f>SUM(Table2[[#This Row],[Qualified Social Work Staff Hours]:[Other Social Work Staff Hours]])/Table2[[#This Row],[MDS Census]]</f>
        <v>0.12925240384615386</v>
      </c>
      <c r="P177" s="3">
        <v>6.5402222222222237</v>
      </c>
      <c r="Q177" s="3">
        <v>4.7333333333333334</v>
      </c>
      <c r="R177" s="3">
        <f>SUM(Table2[[#This Row],[Qualified Activities Professional Hours]:[Other Activities Professional Hours]])/Table2[[#This Row],[MDS Census]]</f>
        <v>0.24389903846153849</v>
      </c>
      <c r="S177" s="3">
        <v>4.2889999999999997</v>
      </c>
      <c r="T177" s="3">
        <v>0</v>
      </c>
      <c r="U177" s="3">
        <v>0</v>
      </c>
      <c r="V177" s="3">
        <f>SUM(Table2[[#This Row],[Occupational Therapist Hours]:[OT Aide Hours]])/Table2[[#This Row],[MDS Census]]</f>
        <v>9.2790865384615381E-2</v>
      </c>
      <c r="W177" s="3">
        <v>0.33522222222222225</v>
      </c>
      <c r="X177" s="3">
        <v>0</v>
      </c>
      <c r="Y177" s="3">
        <v>6.1913333333333327</v>
      </c>
      <c r="Z177" s="3">
        <f>SUM(Table2[[#This Row],[Physical Therapist (PT) Hours]:[PT Aide Hours]])/Table2[[#This Row],[MDS Census]]</f>
        <v>0.1411995192307692</v>
      </c>
      <c r="AA177" s="3">
        <v>0</v>
      </c>
      <c r="AB177" s="3">
        <v>0</v>
      </c>
      <c r="AC177" s="3">
        <v>0</v>
      </c>
      <c r="AD177" s="3">
        <v>0</v>
      </c>
      <c r="AE177" s="3">
        <v>0</v>
      </c>
      <c r="AF177" s="3">
        <v>0</v>
      </c>
      <c r="AG177" s="3">
        <v>1.1111111111111112E-2</v>
      </c>
      <c r="AH177" s="1" t="s">
        <v>175</v>
      </c>
      <c r="AI177" s="17">
        <v>4</v>
      </c>
      <c r="AJ177" s="1"/>
    </row>
    <row r="178" spans="1:36" x14ac:dyDescent="0.2">
      <c r="A178" s="1" t="s">
        <v>221</v>
      </c>
      <c r="B178" s="1" t="s">
        <v>398</v>
      </c>
      <c r="C178" s="1" t="s">
        <v>520</v>
      </c>
      <c r="D178" s="1" t="s">
        <v>622</v>
      </c>
      <c r="E178" s="3">
        <v>6.2</v>
      </c>
      <c r="F178" s="3">
        <v>7.1177777777777784</v>
      </c>
      <c r="G178" s="3">
        <v>0</v>
      </c>
      <c r="H178" s="3">
        <v>0</v>
      </c>
      <c r="I178" s="3">
        <v>0</v>
      </c>
      <c r="J178" s="3">
        <v>0</v>
      </c>
      <c r="K178" s="3">
        <v>0</v>
      </c>
      <c r="L178" s="3">
        <v>0</v>
      </c>
      <c r="M178" s="3">
        <v>0</v>
      </c>
      <c r="N178" s="3">
        <v>0</v>
      </c>
      <c r="O178" s="3">
        <f>SUM(Table2[[#This Row],[Qualified Social Work Staff Hours]:[Other Social Work Staff Hours]])/Table2[[#This Row],[MDS Census]]</f>
        <v>0</v>
      </c>
      <c r="P178" s="3">
        <v>1.9881111111111116</v>
      </c>
      <c r="Q178" s="3">
        <v>0</v>
      </c>
      <c r="R178" s="3">
        <f>SUM(Table2[[#This Row],[Qualified Activities Professional Hours]:[Other Activities Professional Hours]])/Table2[[#This Row],[MDS Census]]</f>
        <v>0.32066308243727604</v>
      </c>
      <c r="S178" s="3">
        <v>0</v>
      </c>
      <c r="T178" s="3">
        <v>0</v>
      </c>
      <c r="U178" s="3">
        <v>0</v>
      </c>
      <c r="V178" s="3">
        <f>SUM(Table2[[#This Row],[Occupational Therapist Hours]:[OT Aide Hours]])/Table2[[#This Row],[MDS Census]]</f>
        <v>0</v>
      </c>
      <c r="W178" s="3">
        <v>0</v>
      </c>
      <c r="X178" s="3">
        <v>0</v>
      </c>
      <c r="Y178" s="3">
        <v>0</v>
      </c>
      <c r="Z178" s="3">
        <f>SUM(Table2[[#This Row],[Physical Therapist (PT) Hours]:[PT Aide Hours]])/Table2[[#This Row],[MDS Census]]</f>
        <v>0</v>
      </c>
      <c r="AA178" s="3">
        <v>0</v>
      </c>
      <c r="AB178" s="3">
        <v>0</v>
      </c>
      <c r="AC178" s="3">
        <v>0</v>
      </c>
      <c r="AD178" s="3">
        <v>0</v>
      </c>
      <c r="AE178" s="3">
        <v>0</v>
      </c>
      <c r="AF178" s="3">
        <v>0</v>
      </c>
      <c r="AG178" s="3">
        <v>0</v>
      </c>
      <c r="AH178" s="1" t="s">
        <v>176</v>
      </c>
      <c r="AI178" s="17">
        <v>4</v>
      </c>
      <c r="AJ178" s="1"/>
    </row>
    <row r="179" spans="1:36" x14ac:dyDescent="0.2">
      <c r="A179" s="1" t="s">
        <v>221</v>
      </c>
      <c r="B179" s="1" t="s">
        <v>399</v>
      </c>
      <c r="C179" s="1" t="s">
        <v>494</v>
      </c>
      <c r="D179" s="1" t="s">
        <v>606</v>
      </c>
      <c r="E179" s="3">
        <v>123.2</v>
      </c>
      <c r="F179" s="3">
        <v>5.9899999999999993</v>
      </c>
      <c r="G179" s="3">
        <v>0</v>
      </c>
      <c r="H179" s="3">
        <v>0.51666666666666672</v>
      </c>
      <c r="I179" s="3">
        <v>10.519777777777778</v>
      </c>
      <c r="J179" s="3">
        <v>0</v>
      </c>
      <c r="K179" s="3">
        <v>0</v>
      </c>
      <c r="L179" s="3">
        <v>5.1078888888888896</v>
      </c>
      <c r="M179" s="3">
        <v>4.028888888888889</v>
      </c>
      <c r="N179" s="3">
        <v>5.6044444444444448</v>
      </c>
      <c r="O179" s="3">
        <f>SUM(Table2[[#This Row],[Qualified Social Work Staff Hours]:[Other Social Work Staff Hours]])/Table2[[#This Row],[MDS Census]]</f>
        <v>7.8192640692640689E-2</v>
      </c>
      <c r="P179" s="3">
        <v>3.3183333333333342</v>
      </c>
      <c r="Q179" s="3">
        <v>13.866444444444447</v>
      </c>
      <c r="R179" s="3">
        <f>SUM(Table2[[#This Row],[Qualified Activities Professional Hours]:[Other Activities Professional Hours]])/Table2[[#This Row],[MDS Census]]</f>
        <v>0.13948683261183265</v>
      </c>
      <c r="S179" s="3">
        <v>7.118555555555556</v>
      </c>
      <c r="T179" s="3">
        <v>4.7166666666666677</v>
      </c>
      <c r="U179" s="3">
        <v>0</v>
      </c>
      <c r="V179" s="3">
        <f>SUM(Table2[[#This Row],[Occupational Therapist Hours]:[OT Aide Hours]])/Table2[[#This Row],[MDS Census]]</f>
        <v>9.6065115440115451E-2</v>
      </c>
      <c r="W179" s="3">
        <v>5.126666666666666</v>
      </c>
      <c r="X179" s="3">
        <v>19.975222222222222</v>
      </c>
      <c r="Y179" s="3">
        <v>0</v>
      </c>
      <c r="Z179" s="3">
        <f>SUM(Table2[[#This Row],[Physical Therapist (PT) Hours]:[PT Aide Hours]])/Table2[[#This Row],[MDS Census]]</f>
        <v>0.20374909812409811</v>
      </c>
      <c r="AA179" s="3">
        <v>0</v>
      </c>
      <c r="AB179" s="3">
        <v>0</v>
      </c>
      <c r="AC179" s="3">
        <v>0</v>
      </c>
      <c r="AD179" s="3">
        <v>0</v>
      </c>
      <c r="AE179" s="3">
        <v>0</v>
      </c>
      <c r="AF179" s="3">
        <v>0</v>
      </c>
      <c r="AG179" s="3">
        <v>0</v>
      </c>
      <c r="AH179" s="1" t="s">
        <v>177</v>
      </c>
      <c r="AI179" s="17">
        <v>4</v>
      </c>
      <c r="AJ179" s="1"/>
    </row>
    <row r="180" spans="1:36" x14ac:dyDescent="0.2">
      <c r="A180" s="1" t="s">
        <v>221</v>
      </c>
      <c r="B180" s="1" t="s">
        <v>400</v>
      </c>
      <c r="C180" s="1" t="s">
        <v>470</v>
      </c>
      <c r="D180" s="1" t="s">
        <v>591</v>
      </c>
      <c r="E180" s="3">
        <v>53.288888888888891</v>
      </c>
      <c r="F180" s="3">
        <v>4.8</v>
      </c>
      <c r="G180" s="3">
        <v>0.2</v>
      </c>
      <c r="H180" s="3">
        <v>0.16111111111111112</v>
      </c>
      <c r="I180" s="3">
        <v>0.43333333333333335</v>
      </c>
      <c r="J180" s="3">
        <v>0</v>
      </c>
      <c r="K180" s="3">
        <v>0</v>
      </c>
      <c r="L180" s="3">
        <v>4.0798888888888891</v>
      </c>
      <c r="M180" s="3">
        <v>7.7777777777777779E-2</v>
      </c>
      <c r="N180" s="3">
        <v>5.333333333333333</v>
      </c>
      <c r="O180" s="3">
        <f>SUM(Table2[[#This Row],[Qualified Social Work Staff Hours]:[Other Social Work Staff Hours]])/Table2[[#This Row],[MDS Census]]</f>
        <v>0.10154295246038364</v>
      </c>
      <c r="P180" s="3">
        <v>4.8605555555555551</v>
      </c>
      <c r="Q180" s="3">
        <v>0</v>
      </c>
      <c r="R180" s="3">
        <f>SUM(Table2[[#This Row],[Qualified Activities Professional Hours]:[Other Activities Professional Hours]])/Table2[[#This Row],[MDS Census]]</f>
        <v>9.1211426188490402E-2</v>
      </c>
      <c r="S180" s="3">
        <v>2.0377777777777779</v>
      </c>
      <c r="T180" s="3">
        <v>4.3812222222222212</v>
      </c>
      <c r="U180" s="3">
        <v>0</v>
      </c>
      <c r="V180" s="3">
        <f>SUM(Table2[[#This Row],[Occupational Therapist Hours]:[OT Aide Hours]])/Table2[[#This Row],[MDS Census]]</f>
        <v>0.12045663052543784</v>
      </c>
      <c r="W180" s="3">
        <v>4.4348888888888878</v>
      </c>
      <c r="X180" s="3">
        <v>3.9409999999999998</v>
      </c>
      <c r="Y180" s="3">
        <v>4.7128888888888874</v>
      </c>
      <c r="Z180" s="3">
        <f>SUM(Table2[[#This Row],[Physical Therapist (PT) Hours]:[PT Aide Hours]])/Table2[[#This Row],[MDS Census]]</f>
        <v>0.2456192660550458</v>
      </c>
      <c r="AA180" s="3">
        <v>0</v>
      </c>
      <c r="AB180" s="3">
        <v>0</v>
      </c>
      <c r="AC180" s="3">
        <v>0</v>
      </c>
      <c r="AD180" s="3">
        <v>0</v>
      </c>
      <c r="AE180" s="3">
        <v>0</v>
      </c>
      <c r="AF180" s="3">
        <v>0</v>
      </c>
      <c r="AG180" s="3">
        <v>0</v>
      </c>
      <c r="AH180" s="1" t="s">
        <v>178</v>
      </c>
      <c r="AI180" s="17">
        <v>4</v>
      </c>
      <c r="AJ180" s="1"/>
    </row>
    <row r="181" spans="1:36" x14ac:dyDescent="0.2">
      <c r="A181" s="1" t="s">
        <v>221</v>
      </c>
      <c r="B181" s="1" t="s">
        <v>401</v>
      </c>
      <c r="C181" s="1" t="s">
        <v>524</v>
      </c>
      <c r="D181" s="1" t="s">
        <v>583</v>
      </c>
      <c r="E181" s="3">
        <v>41.4</v>
      </c>
      <c r="F181" s="3">
        <v>5.6888888888888891</v>
      </c>
      <c r="G181" s="3">
        <v>0</v>
      </c>
      <c r="H181" s="3">
        <v>0</v>
      </c>
      <c r="I181" s="3">
        <v>0</v>
      </c>
      <c r="J181" s="3">
        <v>0</v>
      </c>
      <c r="K181" s="3">
        <v>0</v>
      </c>
      <c r="L181" s="3">
        <v>1.2117777777777778</v>
      </c>
      <c r="M181" s="3">
        <v>0</v>
      </c>
      <c r="N181" s="3">
        <v>4.6636666666666677</v>
      </c>
      <c r="O181" s="3">
        <f>SUM(Table2[[#This Row],[Qualified Social Work Staff Hours]:[Other Social Work Staff Hours]])/Table2[[#This Row],[MDS Census]]</f>
        <v>0.11264895330112724</v>
      </c>
      <c r="P181" s="3">
        <v>4.7517777777777779</v>
      </c>
      <c r="Q181" s="3">
        <v>5.0077777777777772</v>
      </c>
      <c r="R181" s="3">
        <f>SUM(Table2[[#This Row],[Qualified Activities Professional Hours]:[Other Activities Professional Hours]])/Table2[[#This Row],[MDS Census]]</f>
        <v>0.23573805689747715</v>
      </c>
      <c r="S181" s="3">
        <v>0.18799999999999997</v>
      </c>
      <c r="T181" s="3">
        <v>3.2753333333333341</v>
      </c>
      <c r="U181" s="3">
        <v>0</v>
      </c>
      <c r="V181" s="3">
        <f>SUM(Table2[[#This Row],[Occupational Therapist Hours]:[OT Aide Hours]])/Table2[[#This Row],[MDS Census]]</f>
        <v>8.3655394524959764E-2</v>
      </c>
      <c r="W181" s="3">
        <v>0.73411111111111116</v>
      </c>
      <c r="X181" s="3">
        <v>1.1986666666666665</v>
      </c>
      <c r="Y181" s="3">
        <v>0</v>
      </c>
      <c r="Z181" s="3">
        <f>SUM(Table2[[#This Row],[Physical Therapist (PT) Hours]:[PT Aide Hours]])/Table2[[#This Row],[MDS Census]]</f>
        <v>4.6685453569511544E-2</v>
      </c>
      <c r="AA181" s="3">
        <v>0</v>
      </c>
      <c r="AB181" s="3">
        <v>0</v>
      </c>
      <c r="AC181" s="3">
        <v>0</v>
      </c>
      <c r="AD181" s="3">
        <v>0</v>
      </c>
      <c r="AE181" s="3">
        <v>0</v>
      </c>
      <c r="AF181" s="3">
        <v>0</v>
      </c>
      <c r="AG181" s="3">
        <v>0</v>
      </c>
      <c r="AH181" s="1" t="s">
        <v>179</v>
      </c>
      <c r="AI181" s="17">
        <v>4</v>
      </c>
      <c r="AJ181" s="1"/>
    </row>
    <row r="182" spans="1:36" x14ac:dyDescent="0.2">
      <c r="A182" s="1" t="s">
        <v>221</v>
      </c>
      <c r="B182" s="1" t="s">
        <v>402</v>
      </c>
      <c r="C182" s="1" t="s">
        <v>556</v>
      </c>
      <c r="D182" s="1" t="s">
        <v>627</v>
      </c>
      <c r="E182" s="3">
        <v>87.277777777777771</v>
      </c>
      <c r="F182" s="3">
        <v>11.377777777777778</v>
      </c>
      <c r="G182" s="3">
        <v>0</v>
      </c>
      <c r="H182" s="3">
        <v>0.2638888888888889</v>
      </c>
      <c r="I182" s="3">
        <v>1.4916666666666667</v>
      </c>
      <c r="J182" s="3">
        <v>0</v>
      </c>
      <c r="K182" s="3">
        <v>0</v>
      </c>
      <c r="L182" s="3">
        <v>5.8921111111111122</v>
      </c>
      <c r="M182" s="3">
        <v>9.6222222222222236</v>
      </c>
      <c r="N182" s="3">
        <v>8.3313333333333315</v>
      </c>
      <c r="O182" s="3">
        <f>SUM(Table2[[#This Row],[Qualified Social Work Staff Hours]:[Other Social Work Staff Hours]])/Table2[[#This Row],[MDS Census]]</f>
        <v>0.20570591979630806</v>
      </c>
      <c r="P182" s="3">
        <v>3.1832222222222222</v>
      </c>
      <c r="Q182" s="3">
        <v>20.430666666666664</v>
      </c>
      <c r="R182" s="3">
        <f>SUM(Table2[[#This Row],[Qualified Activities Professional Hours]:[Other Activities Professional Hours]])/Table2[[#This Row],[MDS Census]]</f>
        <v>0.27056015276893697</v>
      </c>
      <c r="S182" s="3">
        <v>6.9954444444444439</v>
      </c>
      <c r="T182" s="3">
        <v>0</v>
      </c>
      <c r="U182" s="3">
        <v>0</v>
      </c>
      <c r="V182" s="3">
        <f>SUM(Table2[[#This Row],[Occupational Therapist Hours]:[OT Aide Hours]])/Table2[[#This Row],[MDS Census]]</f>
        <v>8.0151495862507957E-2</v>
      </c>
      <c r="W182" s="3">
        <v>5.1173333333333346</v>
      </c>
      <c r="X182" s="3">
        <v>4.585</v>
      </c>
      <c r="Y182" s="3">
        <v>0</v>
      </c>
      <c r="Z182" s="3">
        <f>SUM(Table2[[#This Row],[Physical Therapist (PT) Hours]:[PT Aide Hours]])/Table2[[#This Row],[MDS Census]]</f>
        <v>0.11116613621896884</v>
      </c>
      <c r="AA182" s="3">
        <v>0</v>
      </c>
      <c r="AB182" s="3">
        <v>0</v>
      </c>
      <c r="AC182" s="3">
        <v>0</v>
      </c>
      <c r="AD182" s="3">
        <v>0</v>
      </c>
      <c r="AE182" s="3">
        <v>0</v>
      </c>
      <c r="AF182" s="3">
        <v>0</v>
      </c>
      <c r="AG182" s="3">
        <v>2.7777777777777776E-2</v>
      </c>
      <c r="AH182" s="1" t="s">
        <v>180</v>
      </c>
      <c r="AI182" s="17">
        <v>4</v>
      </c>
      <c r="AJ182" s="1"/>
    </row>
    <row r="183" spans="1:36" x14ac:dyDescent="0.2">
      <c r="A183" s="1" t="s">
        <v>221</v>
      </c>
      <c r="B183" s="1" t="s">
        <v>403</v>
      </c>
      <c r="C183" s="1" t="s">
        <v>557</v>
      </c>
      <c r="D183" s="1" t="s">
        <v>578</v>
      </c>
      <c r="E183" s="3">
        <v>61.87777777777778</v>
      </c>
      <c r="F183" s="3">
        <v>5.333333333333333</v>
      </c>
      <c r="G183" s="3">
        <v>0.33333333333333331</v>
      </c>
      <c r="H183" s="3">
        <v>0.33333333333333331</v>
      </c>
      <c r="I183" s="3">
        <v>0.39444444444444443</v>
      </c>
      <c r="J183" s="3">
        <v>0</v>
      </c>
      <c r="K183" s="3">
        <v>0</v>
      </c>
      <c r="L183" s="3">
        <v>3.6487777777777803</v>
      </c>
      <c r="M183" s="3">
        <v>5.9686666666666657</v>
      </c>
      <c r="N183" s="3">
        <v>5.2607777777777773</v>
      </c>
      <c r="O183" s="3">
        <f>SUM(Table2[[#This Row],[Qualified Social Work Staff Hours]:[Other Social Work Staff Hours]])/Table2[[#This Row],[MDS Census]]</f>
        <v>0.18147782366672649</v>
      </c>
      <c r="P183" s="3">
        <v>0</v>
      </c>
      <c r="Q183" s="3">
        <v>10.779999999999998</v>
      </c>
      <c r="R183" s="3">
        <f>SUM(Table2[[#This Row],[Qualified Activities Professional Hours]:[Other Activities Professional Hours]])/Table2[[#This Row],[MDS Census]]</f>
        <v>0.17421440114921885</v>
      </c>
      <c r="S183" s="3">
        <v>2.6773333333333342</v>
      </c>
      <c r="T183" s="3">
        <v>4.5948888888888888</v>
      </c>
      <c r="U183" s="3">
        <v>0</v>
      </c>
      <c r="V183" s="3">
        <f>SUM(Table2[[#This Row],[Occupational Therapist Hours]:[OT Aide Hours]])/Table2[[#This Row],[MDS Census]]</f>
        <v>0.11752558807685402</v>
      </c>
      <c r="W183" s="3">
        <v>4.2071111111111126</v>
      </c>
      <c r="X183" s="3">
        <v>5.3358888888888893</v>
      </c>
      <c r="Y183" s="3">
        <v>0</v>
      </c>
      <c r="Z183" s="3">
        <f>SUM(Table2[[#This Row],[Physical Therapist (PT) Hours]:[PT Aide Hours]])/Table2[[#This Row],[MDS Census]]</f>
        <v>0.15422337942179928</v>
      </c>
      <c r="AA183" s="3">
        <v>0</v>
      </c>
      <c r="AB183" s="3">
        <v>0</v>
      </c>
      <c r="AC183" s="3">
        <v>0</v>
      </c>
      <c r="AD183" s="3">
        <v>8.636333333333333</v>
      </c>
      <c r="AE183" s="3">
        <v>0</v>
      </c>
      <c r="AF183" s="3">
        <v>0</v>
      </c>
      <c r="AG183" s="3">
        <v>0</v>
      </c>
      <c r="AH183" s="1" t="s">
        <v>181</v>
      </c>
      <c r="AI183" s="17">
        <v>4</v>
      </c>
      <c r="AJ183" s="1"/>
    </row>
    <row r="184" spans="1:36" x14ac:dyDescent="0.2">
      <c r="A184" s="1" t="s">
        <v>221</v>
      </c>
      <c r="B184" s="1" t="s">
        <v>404</v>
      </c>
      <c r="C184" s="1" t="s">
        <v>558</v>
      </c>
      <c r="D184" s="1" t="s">
        <v>608</v>
      </c>
      <c r="E184" s="3">
        <v>70.277777777777771</v>
      </c>
      <c r="F184" s="3">
        <v>5.4222222222222225</v>
      </c>
      <c r="G184" s="3">
        <v>0.4</v>
      </c>
      <c r="H184" s="3">
        <v>0.44022222222222229</v>
      </c>
      <c r="I184" s="3">
        <v>1.1888888888888889</v>
      </c>
      <c r="J184" s="3">
        <v>0</v>
      </c>
      <c r="K184" s="3">
        <v>0</v>
      </c>
      <c r="L184" s="3">
        <v>4.9804444444444442</v>
      </c>
      <c r="M184" s="3">
        <v>4.8783333333333339</v>
      </c>
      <c r="N184" s="3">
        <v>0</v>
      </c>
      <c r="O184" s="3">
        <f>SUM(Table2[[#This Row],[Qualified Social Work Staff Hours]:[Other Social Work Staff Hours]])/Table2[[#This Row],[MDS Census]]</f>
        <v>6.9415019762845864E-2</v>
      </c>
      <c r="P184" s="3">
        <v>2.669888888888889</v>
      </c>
      <c r="Q184" s="3">
        <v>3.1421111111111122</v>
      </c>
      <c r="R184" s="3">
        <f>SUM(Table2[[#This Row],[Qualified Activities Professional Hours]:[Other Activities Professional Hours]])/Table2[[#This Row],[MDS Census]]</f>
        <v>8.2700395256917025E-2</v>
      </c>
      <c r="S184" s="3">
        <v>2.2943333333333333</v>
      </c>
      <c r="T184" s="3">
        <v>4.9396666666666658</v>
      </c>
      <c r="U184" s="3">
        <v>0</v>
      </c>
      <c r="V184" s="3">
        <f>SUM(Table2[[#This Row],[Occupational Therapist Hours]:[OT Aide Hours]])/Table2[[#This Row],[MDS Census]]</f>
        <v>0.10293438735177865</v>
      </c>
      <c r="W184" s="3">
        <v>1.7504444444444447</v>
      </c>
      <c r="X184" s="3">
        <v>10.194888888888892</v>
      </c>
      <c r="Y184" s="3">
        <v>0</v>
      </c>
      <c r="Z184" s="3">
        <f>SUM(Table2[[#This Row],[Physical Therapist (PT) Hours]:[PT Aide Hours]])/Table2[[#This Row],[MDS Census]]</f>
        <v>0.16997312252964433</v>
      </c>
      <c r="AA184" s="3">
        <v>0</v>
      </c>
      <c r="AB184" s="3">
        <v>0</v>
      </c>
      <c r="AC184" s="3">
        <v>0</v>
      </c>
      <c r="AD184" s="3">
        <v>0</v>
      </c>
      <c r="AE184" s="3">
        <v>0</v>
      </c>
      <c r="AF184" s="3">
        <v>0</v>
      </c>
      <c r="AG184" s="3">
        <v>0</v>
      </c>
      <c r="AH184" s="1" t="s">
        <v>182</v>
      </c>
      <c r="AI184" s="17">
        <v>4</v>
      </c>
      <c r="AJ184" s="1"/>
    </row>
    <row r="185" spans="1:36" x14ac:dyDescent="0.2">
      <c r="A185" s="1" t="s">
        <v>221</v>
      </c>
      <c r="B185" s="1" t="s">
        <v>405</v>
      </c>
      <c r="C185" s="1" t="s">
        <v>559</v>
      </c>
      <c r="D185" s="1" t="s">
        <v>571</v>
      </c>
      <c r="E185" s="3">
        <v>58.233333333333334</v>
      </c>
      <c r="F185" s="3">
        <v>5.4222222222222225</v>
      </c>
      <c r="G185" s="3">
        <v>0</v>
      </c>
      <c r="H185" s="3">
        <v>0</v>
      </c>
      <c r="I185" s="3">
        <v>0</v>
      </c>
      <c r="J185" s="3">
        <v>0</v>
      </c>
      <c r="K185" s="3">
        <v>0</v>
      </c>
      <c r="L185" s="3">
        <v>0</v>
      </c>
      <c r="M185" s="3">
        <v>6.4566666666666697</v>
      </c>
      <c r="N185" s="3">
        <v>0</v>
      </c>
      <c r="O185" s="3">
        <f>SUM(Table2[[#This Row],[Qualified Social Work Staff Hours]:[Other Social Work Staff Hours]])/Table2[[#This Row],[MDS Census]]</f>
        <v>0.11087578706353754</v>
      </c>
      <c r="P185" s="3">
        <v>7.0588888888888874</v>
      </c>
      <c r="Q185" s="3">
        <v>21.264444444444443</v>
      </c>
      <c r="R185" s="3">
        <f>SUM(Table2[[#This Row],[Qualified Activities Professional Hours]:[Other Activities Professional Hours]])/Table2[[#This Row],[MDS Census]]</f>
        <v>0.48637664567830563</v>
      </c>
      <c r="S185" s="3">
        <v>0</v>
      </c>
      <c r="T185" s="3">
        <v>0</v>
      </c>
      <c r="U185" s="3">
        <v>0</v>
      </c>
      <c r="V185" s="3">
        <f>SUM(Table2[[#This Row],[Occupational Therapist Hours]:[OT Aide Hours]])/Table2[[#This Row],[MDS Census]]</f>
        <v>0</v>
      </c>
      <c r="W185" s="3">
        <v>0</v>
      </c>
      <c r="X185" s="3">
        <v>0</v>
      </c>
      <c r="Y185" s="3">
        <v>0</v>
      </c>
      <c r="Z185" s="3">
        <f>SUM(Table2[[#This Row],[Physical Therapist (PT) Hours]:[PT Aide Hours]])/Table2[[#This Row],[MDS Census]]</f>
        <v>0</v>
      </c>
      <c r="AA185" s="3">
        <v>0</v>
      </c>
      <c r="AB185" s="3">
        <v>0</v>
      </c>
      <c r="AC185" s="3">
        <v>0</v>
      </c>
      <c r="AD185" s="3">
        <v>0</v>
      </c>
      <c r="AE185" s="3">
        <v>0</v>
      </c>
      <c r="AF185" s="3">
        <v>0</v>
      </c>
      <c r="AG185" s="3">
        <v>0</v>
      </c>
      <c r="AH185" s="1" t="s">
        <v>183</v>
      </c>
      <c r="AI185" s="17">
        <v>4</v>
      </c>
      <c r="AJ185" s="1"/>
    </row>
    <row r="186" spans="1:36" x14ac:dyDescent="0.2">
      <c r="A186" s="1" t="s">
        <v>221</v>
      </c>
      <c r="B186" s="1" t="s">
        <v>406</v>
      </c>
      <c r="C186" s="1" t="s">
        <v>502</v>
      </c>
      <c r="D186" s="1" t="s">
        <v>612</v>
      </c>
      <c r="E186" s="3">
        <v>75.955555555555549</v>
      </c>
      <c r="F186" s="3">
        <v>24.423444444444446</v>
      </c>
      <c r="G186" s="3">
        <v>0.15877777777777777</v>
      </c>
      <c r="H186" s="3">
        <v>0.48888888888888887</v>
      </c>
      <c r="I186" s="3">
        <v>0.46111111111111114</v>
      </c>
      <c r="J186" s="3">
        <v>0</v>
      </c>
      <c r="K186" s="3">
        <v>0</v>
      </c>
      <c r="L186" s="3">
        <v>4.2468888888888889</v>
      </c>
      <c r="M186" s="3">
        <v>8.8888888888888892E-2</v>
      </c>
      <c r="N186" s="3">
        <v>4.991888888888889</v>
      </c>
      <c r="O186" s="3">
        <f>SUM(Table2[[#This Row],[Qualified Social Work Staff Hours]:[Other Social Work Staff Hours]])/Table2[[#This Row],[MDS Census]]</f>
        <v>6.6891456992393211E-2</v>
      </c>
      <c r="P186" s="3">
        <v>5.6888888888888891</v>
      </c>
      <c r="Q186" s="3">
        <v>7.5360000000000005</v>
      </c>
      <c r="R186" s="3">
        <f>SUM(Table2[[#This Row],[Qualified Activities Professional Hours]:[Other Activities Professional Hours]])/Table2[[#This Row],[MDS Census]]</f>
        <v>0.17411351667641897</v>
      </c>
      <c r="S186" s="3">
        <v>5.024</v>
      </c>
      <c r="T186" s="3">
        <v>11.538111111111109</v>
      </c>
      <c r="U186" s="3">
        <v>0</v>
      </c>
      <c r="V186" s="3">
        <f>SUM(Table2[[#This Row],[Occupational Therapist Hours]:[OT Aide Hours]])/Table2[[#This Row],[MDS Census]]</f>
        <v>0.21805002925687533</v>
      </c>
      <c r="W186" s="3">
        <v>3.8414444444444458</v>
      </c>
      <c r="X186" s="3">
        <v>7.9886666666666653</v>
      </c>
      <c r="Y186" s="3">
        <v>1.086111111111111</v>
      </c>
      <c r="Z186" s="3">
        <f>SUM(Table2[[#This Row],[Physical Therapist (PT) Hours]:[PT Aide Hours]])/Table2[[#This Row],[MDS Census]]</f>
        <v>0.17004973668812173</v>
      </c>
      <c r="AA186" s="3">
        <v>0</v>
      </c>
      <c r="AB186" s="3">
        <v>0</v>
      </c>
      <c r="AC186" s="3">
        <v>0</v>
      </c>
      <c r="AD186" s="3">
        <v>0</v>
      </c>
      <c r="AE186" s="3">
        <v>0</v>
      </c>
      <c r="AF186" s="3">
        <v>0</v>
      </c>
      <c r="AG186" s="3">
        <v>0</v>
      </c>
      <c r="AH186" s="1" t="s">
        <v>184</v>
      </c>
      <c r="AI186" s="17">
        <v>4</v>
      </c>
      <c r="AJ186" s="1"/>
    </row>
    <row r="187" spans="1:36" x14ac:dyDescent="0.2">
      <c r="A187" s="1" t="s">
        <v>221</v>
      </c>
      <c r="B187" s="1" t="s">
        <v>407</v>
      </c>
      <c r="C187" s="1" t="s">
        <v>445</v>
      </c>
      <c r="D187" s="1" t="s">
        <v>572</v>
      </c>
      <c r="E187" s="3">
        <v>51.011111111111113</v>
      </c>
      <c r="F187" s="3">
        <v>7.0755555555555549</v>
      </c>
      <c r="G187" s="3">
        <v>0</v>
      </c>
      <c r="H187" s="3">
        <v>0.27400000000000002</v>
      </c>
      <c r="I187" s="3">
        <v>4.4777777777777779</v>
      </c>
      <c r="J187" s="3">
        <v>0</v>
      </c>
      <c r="K187" s="3">
        <v>0</v>
      </c>
      <c r="L187" s="3">
        <v>3.8888888888888888</v>
      </c>
      <c r="M187" s="3">
        <v>0</v>
      </c>
      <c r="N187" s="3">
        <v>5.416666666666667</v>
      </c>
      <c r="O187" s="3">
        <f>SUM(Table2[[#This Row],[Qualified Social Work Staff Hours]:[Other Social Work Staff Hours]])/Table2[[#This Row],[MDS Census]]</f>
        <v>0.10618601611849271</v>
      </c>
      <c r="P187" s="3">
        <v>0</v>
      </c>
      <c r="Q187" s="3">
        <v>0</v>
      </c>
      <c r="R187" s="3">
        <f>SUM(Table2[[#This Row],[Qualified Activities Professional Hours]:[Other Activities Professional Hours]])/Table2[[#This Row],[MDS Census]]</f>
        <v>0</v>
      </c>
      <c r="S187" s="3">
        <v>4.625</v>
      </c>
      <c r="T187" s="3">
        <v>5.1416666666666666</v>
      </c>
      <c r="U187" s="3">
        <v>0</v>
      </c>
      <c r="V187" s="3">
        <f>SUM(Table2[[#This Row],[Occupational Therapist Hours]:[OT Aide Hours]])/Table2[[#This Row],[MDS Census]]</f>
        <v>0.19146155521672836</v>
      </c>
      <c r="W187" s="3">
        <v>8.7222222222222214</v>
      </c>
      <c r="X187" s="3">
        <v>4.3805555555555555</v>
      </c>
      <c r="Y187" s="3">
        <v>0</v>
      </c>
      <c r="Z187" s="3">
        <f>SUM(Table2[[#This Row],[Physical Therapist (PT) Hours]:[PT Aide Hours]])/Table2[[#This Row],[MDS Census]]</f>
        <v>0.2568612502722718</v>
      </c>
      <c r="AA187" s="3">
        <v>0</v>
      </c>
      <c r="AB187" s="3">
        <v>0</v>
      </c>
      <c r="AC187" s="3">
        <v>0</v>
      </c>
      <c r="AD187" s="3">
        <v>0</v>
      </c>
      <c r="AE187" s="3">
        <v>0</v>
      </c>
      <c r="AF187" s="3">
        <v>0</v>
      </c>
      <c r="AG187" s="3">
        <v>0</v>
      </c>
      <c r="AH187" s="1" t="s">
        <v>185</v>
      </c>
      <c r="AI187" s="17">
        <v>4</v>
      </c>
      <c r="AJ187" s="1"/>
    </row>
    <row r="188" spans="1:36" x14ac:dyDescent="0.2">
      <c r="A188" s="1" t="s">
        <v>221</v>
      </c>
      <c r="B188" s="1" t="s">
        <v>408</v>
      </c>
      <c r="C188" s="1" t="s">
        <v>484</v>
      </c>
      <c r="D188" s="1" t="s">
        <v>602</v>
      </c>
      <c r="E188" s="3">
        <v>47.62222222222222</v>
      </c>
      <c r="F188" s="3">
        <v>4.8888888888888893</v>
      </c>
      <c r="G188" s="3">
        <v>3.3333333333333333E-2</v>
      </c>
      <c r="H188" s="3">
        <v>0.3</v>
      </c>
      <c r="I188" s="3">
        <v>0.20833333333333334</v>
      </c>
      <c r="J188" s="3">
        <v>0</v>
      </c>
      <c r="K188" s="3">
        <v>0.6166666666666667</v>
      </c>
      <c r="L188" s="3">
        <v>5.5792222222222216</v>
      </c>
      <c r="M188" s="3">
        <v>5.7583333333333337</v>
      </c>
      <c r="N188" s="3">
        <v>0</v>
      </c>
      <c r="O188" s="3">
        <f>SUM(Table2[[#This Row],[Qualified Social Work Staff Hours]:[Other Social Work Staff Hours]])/Table2[[#This Row],[MDS Census]]</f>
        <v>0.12091693887074197</v>
      </c>
      <c r="P188" s="3">
        <v>4.8495555555555558</v>
      </c>
      <c r="Q188" s="3">
        <v>4.0636666666666672</v>
      </c>
      <c r="R188" s="3">
        <f>SUM(Table2[[#This Row],[Qualified Activities Professional Hours]:[Other Activities Professional Hours]])/Table2[[#This Row],[MDS Census]]</f>
        <v>0.18716518898740089</v>
      </c>
      <c r="S188" s="3">
        <v>3.9410000000000021</v>
      </c>
      <c r="T188" s="3">
        <v>0</v>
      </c>
      <c r="U188" s="3">
        <v>0</v>
      </c>
      <c r="V188" s="3">
        <f>SUM(Table2[[#This Row],[Occupational Therapist Hours]:[OT Aide Hours]])/Table2[[#This Row],[MDS Census]]</f>
        <v>8.2755482967802191E-2</v>
      </c>
      <c r="W188" s="3">
        <v>0.23177777777777786</v>
      </c>
      <c r="X188" s="3">
        <v>3.794111111111111</v>
      </c>
      <c r="Y188" s="3">
        <v>0</v>
      </c>
      <c r="Z188" s="3">
        <f>SUM(Table2[[#This Row],[Physical Therapist (PT) Hours]:[PT Aide Hours]])/Table2[[#This Row],[MDS Census]]</f>
        <v>8.4538030797946806E-2</v>
      </c>
      <c r="AA188" s="3">
        <v>0.36388888888888887</v>
      </c>
      <c r="AB188" s="3">
        <v>0</v>
      </c>
      <c r="AC188" s="3">
        <v>0</v>
      </c>
      <c r="AD188" s="3">
        <v>0</v>
      </c>
      <c r="AE188" s="3">
        <v>0</v>
      </c>
      <c r="AF188" s="3">
        <v>0</v>
      </c>
      <c r="AG188" s="3">
        <v>0.31944444444444442</v>
      </c>
      <c r="AH188" s="1" t="s">
        <v>186</v>
      </c>
      <c r="AI188" s="17">
        <v>4</v>
      </c>
      <c r="AJ188" s="1"/>
    </row>
    <row r="189" spans="1:36" x14ac:dyDescent="0.2">
      <c r="A189" s="1" t="s">
        <v>221</v>
      </c>
      <c r="B189" s="1" t="s">
        <v>409</v>
      </c>
      <c r="C189" s="1" t="s">
        <v>498</v>
      </c>
      <c r="D189" s="1" t="s">
        <v>609</v>
      </c>
      <c r="E189" s="3">
        <v>132.37777777777777</v>
      </c>
      <c r="F189" s="3">
        <v>3.088888888888889</v>
      </c>
      <c r="G189" s="3">
        <v>0.13333333333333333</v>
      </c>
      <c r="H189" s="3">
        <v>0.5444444444444444</v>
      </c>
      <c r="I189" s="3">
        <v>0</v>
      </c>
      <c r="J189" s="3">
        <v>0</v>
      </c>
      <c r="K189" s="3">
        <v>0</v>
      </c>
      <c r="L189" s="3">
        <v>3.3627777777777781</v>
      </c>
      <c r="M189" s="3">
        <v>4.6305555555555555</v>
      </c>
      <c r="N189" s="3">
        <v>4.447222222222222</v>
      </c>
      <c r="O189" s="3">
        <f>SUM(Table2[[#This Row],[Qualified Social Work Staff Hours]:[Other Social Work Staff Hours]])/Table2[[#This Row],[MDS Census]]</f>
        <v>6.8574785966090318E-2</v>
      </c>
      <c r="P189" s="3">
        <v>0</v>
      </c>
      <c r="Q189" s="3">
        <v>10.286111111111111</v>
      </c>
      <c r="R189" s="3">
        <f>SUM(Table2[[#This Row],[Qualified Activities Professional Hours]:[Other Activities Professional Hours]])/Table2[[#This Row],[MDS Census]]</f>
        <v>7.7702702702702714E-2</v>
      </c>
      <c r="S189" s="3">
        <v>8.418000000000001</v>
      </c>
      <c r="T189" s="3">
        <v>7.7557777777777765</v>
      </c>
      <c r="U189" s="3">
        <v>0</v>
      </c>
      <c r="V189" s="3">
        <f>SUM(Table2[[#This Row],[Occupational Therapist Hours]:[OT Aide Hours]])/Table2[[#This Row],[MDS Census]]</f>
        <v>0.12217894913547089</v>
      </c>
      <c r="W189" s="3">
        <v>12.338111111111111</v>
      </c>
      <c r="X189" s="3">
        <v>12.993111111111107</v>
      </c>
      <c r="Y189" s="3">
        <v>4.3356666666666674</v>
      </c>
      <c r="Z189" s="3">
        <f>SUM(Table2[[#This Row],[Physical Therapist (PT) Hours]:[PT Aide Hours]])/Table2[[#This Row],[MDS Census]]</f>
        <v>0.22410777236864193</v>
      </c>
      <c r="AA189" s="3">
        <v>0</v>
      </c>
      <c r="AB189" s="3">
        <v>0</v>
      </c>
      <c r="AC189" s="3">
        <v>0</v>
      </c>
      <c r="AD189" s="3">
        <v>0</v>
      </c>
      <c r="AE189" s="3">
        <v>0</v>
      </c>
      <c r="AF189" s="3">
        <v>0</v>
      </c>
      <c r="AG189" s="3">
        <v>0</v>
      </c>
      <c r="AH189" s="1" t="s">
        <v>187</v>
      </c>
      <c r="AI189" s="17">
        <v>4</v>
      </c>
      <c r="AJ189" s="1"/>
    </row>
    <row r="190" spans="1:36" x14ac:dyDescent="0.2">
      <c r="A190" s="1" t="s">
        <v>221</v>
      </c>
      <c r="B190" s="1" t="s">
        <v>410</v>
      </c>
      <c r="C190" s="1" t="s">
        <v>472</v>
      </c>
      <c r="D190" s="1" t="s">
        <v>593</v>
      </c>
      <c r="E190" s="3">
        <v>25.055555555555557</v>
      </c>
      <c r="F190" s="3">
        <v>5.4222222222222225</v>
      </c>
      <c r="G190" s="3">
        <v>0.57777777777777772</v>
      </c>
      <c r="H190" s="3">
        <v>9.4444444444444442E-2</v>
      </c>
      <c r="I190" s="3">
        <v>1</v>
      </c>
      <c r="J190" s="3">
        <v>0</v>
      </c>
      <c r="K190" s="3">
        <v>0</v>
      </c>
      <c r="L190" s="3">
        <v>9.9021111111111075</v>
      </c>
      <c r="M190" s="3">
        <v>3.3722222222222222</v>
      </c>
      <c r="N190" s="3">
        <v>1.8555555555555556</v>
      </c>
      <c r="O190" s="3">
        <f>SUM(Table2[[#This Row],[Qualified Social Work Staff Hours]:[Other Social Work Staff Hours]])/Table2[[#This Row],[MDS Census]]</f>
        <v>0.20864745011086475</v>
      </c>
      <c r="P190" s="3">
        <v>5.6</v>
      </c>
      <c r="Q190" s="3">
        <v>5.4249999999999998</v>
      </c>
      <c r="R190" s="3">
        <f>SUM(Table2[[#This Row],[Qualified Activities Professional Hours]:[Other Activities Professional Hours]])/Table2[[#This Row],[MDS Census]]</f>
        <v>0.44002217294900214</v>
      </c>
      <c r="S190" s="3">
        <v>5.3527777777777752</v>
      </c>
      <c r="T190" s="3">
        <v>5.0666666666666664</v>
      </c>
      <c r="U190" s="3">
        <v>0</v>
      </c>
      <c r="V190" s="3">
        <f>SUM(Table2[[#This Row],[Occupational Therapist Hours]:[OT Aide Hours]])/Table2[[#This Row],[MDS Census]]</f>
        <v>0.41585365853658518</v>
      </c>
      <c r="W190" s="3">
        <v>3.3030000000000004</v>
      </c>
      <c r="X190" s="3">
        <v>8.4303333333333317</v>
      </c>
      <c r="Y190" s="3">
        <v>0</v>
      </c>
      <c r="Z190" s="3">
        <f>SUM(Table2[[#This Row],[Physical Therapist (PT) Hours]:[PT Aide Hours]])/Table2[[#This Row],[MDS Census]]</f>
        <v>0.46829268292682918</v>
      </c>
      <c r="AA190" s="3">
        <v>0</v>
      </c>
      <c r="AB190" s="3">
        <v>0</v>
      </c>
      <c r="AC190" s="3">
        <v>0</v>
      </c>
      <c r="AD190" s="3">
        <v>0</v>
      </c>
      <c r="AE190" s="3">
        <v>0</v>
      </c>
      <c r="AF190" s="3">
        <v>0</v>
      </c>
      <c r="AG190" s="3">
        <v>0</v>
      </c>
      <c r="AH190" s="1" t="s">
        <v>188</v>
      </c>
      <c r="AI190" s="17">
        <v>4</v>
      </c>
      <c r="AJ190" s="1"/>
    </row>
    <row r="191" spans="1:36" x14ac:dyDescent="0.2">
      <c r="A191" s="1" t="s">
        <v>221</v>
      </c>
      <c r="B191" s="1" t="s">
        <v>411</v>
      </c>
      <c r="C191" s="1" t="s">
        <v>472</v>
      </c>
      <c r="D191" s="1" t="s">
        <v>593</v>
      </c>
      <c r="E191" s="3">
        <v>99.666666666666671</v>
      </c>
      <c r="F191" s="3">
        <v>5.5111111111111111</v>
      </c>
      <c r="G191" s="3">
        <v>1.1111111111111112</v>
      </c>
      <c r="H191" s="3">
        <v>0</v>
      </c>
      <c r="I191" s="3">
        <v>0</v>
      </c>
      <c r="J191" s="3">
        <v>0</v>
      </c>
      <c r="K191" s="3">
        <v>4.7111111111111112</v>
      </c>
      <c r="L191" s="3">
        <v>8.6573333333333338</v>
      </c>
      <c r="M191" s="3">
        <v>5.5111111111111111</v>
      </c>
      <c r="N191" s="3">
        <v>0</v>
      </c>
      <c r="O191" s="3">
        <f>SUM(Table2[[#This Row],[Qualified Social Work Staff Hours]:[Other Social Work Staff Hours]])/Table2[[#This Row],[MDS Census]]</f>
        <v>5.5295429208472684E-2</v>
      </c>
      <c r="P191" s="3">
        <v>5.0410000000000021</v>
      </c>
      <c r="Q191" s="3">
        <v>5.3987777777777772</v>
      </c>
      <c r="R191" s="3">
        <f>SUM(Table2[[#This Row],[Qualified Activities Professional Hours]:[Other Activities Professional Hours]])/Table2[[#This Row],[MDS Census]]</f>
        <v>0.10474693422519511</v>
      </c>
      <c r="S191" s="3">
        <v>5.0981111111111108</v>
      </c>
      <c r="T191" s="3">
        <v>4.5182222222222217</v>
      </c>
      <c r="U191" s="3">
        <v>0</v>
      </c>
      <c r="V191" s="3">
        <f>SUM(Table2[[#This Row],[Occupational Therapist Hours]:[OT Aide Hours]])/Table2[[#This Row],[MDS Census]]</f>
        <v>9.6484949832775918E-2</v>
      </c>
      <c r="W191" s="3">
        <v>4.4352222222222224</v>
      </c>
      <c r="X191" s="3">
        <v>11.041666666666668</v>
      </c>
      <c r="Y191" s="3">
        <v>0</v>
      </c>
      <c r="Z191" s="3">
        <f>SUM(Table2[[#This Row],[Physical Therapist (PT) Hours]:[PT Aide Hours]])/Table2[[#This Row],[MDS Census]]</f>
        <v>0.15528651059085843</v>
      </c>
      <c r="AA191" s="3">
        <v>0</v>
      </c>
      <c r="AB191" s="3">
        <v>0</v>
      </c>
      <c r="AC191" s="3">
        <v>0</v>
      </c>
      <c r="AD191" s="3">
        <v>0</v>
      </c>
      <c r="AE191" s="3">
        <v>0</v>
      </c>
      <c r="AF191" s="3">
        <v>5.081999999999999</v>
      </c>
      <c r="AG191" s="3">
        <v>3.0666666666666669</v>
      </c>
      <c r="AH191" s="1" t="s">
        <v>189</v>
      </c>
      <c r="AI191" s="17">
        <v>4</v>
      </c>
      <c r="AJ191" s="1"/>
    </row>
    <row r="192" spans="1:36" x14ac:dyDescent="0.2">
      <c r="A192" s="1" t="s">
        <v>221</v>
      </c>
      <c r="B192" s="1" t="s">
        <v>412</v>
      </c>
      <c r="C192" s="1" t="s">
        <v>535</v>
      </c>
      <c r="D192" s="1" t="s">
        <v>596</v>
      </c>
      <c r="E192" s="3">
        <v>132.64444444444445</v>
      </c>
      <c r="F192" s="3">
        <v>51.237444444444463</v>
      </c>
      <c r="G192" s="3">
        <v>0.57777777777777772</v>
      </c>
      <c r="H192" s="3">
        <v>1.1444444444444444</v>
      </c>
      <c r="I192" s="3">
        <v>1.5333333333333334</v>
      </c>
      <c r="J192" s="3">
        <v>0</v>
      </c>
      <c r="K192" s="3">
        <v>0</v>
      </c>
      <c r="L192" s="3">
        <v>23.677111111111113</v>
      </c>
      <c r="M192" s="3">
        <v>0</v>
      </c>
      <c r="N192" s="3">
        <v>11.059888888888887</v>
      </c>
      <c r="O192" s="3">
        <f>SUM(Table2[[#This Row],[Qualified Social Work Staff Hours]:[Other Social Work Staff Hours]])/Table2[[#This Row],[MDS Census]]</f>
        <v>8.3379963142904995E-2</v>
      </c>
      <c r="P192" s="3">
        <v>4.5542222222222231</v>
      </c>
      <c r="Q192" s="3">
        <v>9.3568888888888875</v>
      </c>
      <c r="R192" s="3">
        <f>SUM(Table2[[#This Row],[Qualified Activities Professional Hours]:[Other Activities Professional Hours]])/Table2[[#This Row],[MDS Census]]</f>
        <v>0.1048751884737812</v>
      </c>
      <c r="S192" s="3">
        <v>5.0310000000000006</v>
      </c>
      <c r="T192" s="3">
        <v>20.090888888888884</v>
      </c>
      <c r="U192" s="3">
        <v>0</v>
      </c>
      <c r="V192" s="3">
        <f>SUM(Table2[[#This Row],[Occupational Therapist Hours]:[OT Aide Hours]])/Table2[[#This Row],[MDS Census]]</f>
        <v>0.18939269559390179</v>
      </c>
      <c r="W192" s="3">
        <v>5.1476666666666668</v>
      </c>
      <c r="X192" s="3">
        <v>23.783666666666669</v>
      </c>
      <c r="Y192" s="3">
        <v>4.9296666666666678</v>
      </c>
      <c r="Z192" s="3">
        <f>SUM(Table2[[#This Row],[Physical Therapist (PT) Hours]:[PT Aide Hours]])/Table2[[#This Row],[MDS Census]]</f>
        <v>0.25527642821243091</v>
      </c>
      <c r="AA192" s="3">
        <v>0</v>
      </c>
      <c r="AB192" s="3">
        <v>0</v>
      </c>
      <c r="AC192" s="3">
        <v>0</v>
      </c>
      <c r="AD192" s="3">
        <v>0</v>
      </c>
      <c r="AE192" s="3">
        <v>0</v>
      </c>
      <c r="AF192" s="3">
        <v>0</v>
      </c>
      <c r="AG192" s="3">
        <v>0</v>
      </c>
      <c r="AH192" s="1" t="s">
        <v>190</v>
      </c>
      <c r="AI192" s="17">
        <v>4</v>
      </c>
      <c r="AJ192" s="1"/>
    </row>
    <row r="193" spans="1:36" x14ac:dyDescent="0.2">
      <c r="A193" s="1" t="s">
        <v>221</v>
      </c>
      <c r="B193" s="1" t="s">
        <v>413</v>
      </c>
      <c r="C193" s="1" t="s">
        <v>445</v>
      </c>
      <c r="D193" s="1" t="s">
        <v>572</v>
      </c>
      <c r="E193" s="3">
        <v>71.400000000000006</v>
      </c>
      <c r="F193" s="3">
        <v>3.25</v>
      </c>
      <c r="G193" s="3">
        <v>1.4222222222222223</v>
      </c>
      <c r="H193" s="3">
        <v>0.28888888888888886</v>
      </c>
      <c r="I193" s="3">
        <v>0</v>
      </c>
      <c r="J193" s="3">
        <v>0</v>
      </c>
      <c r="K193" s="3">
        <v>4.9777777777777779</v>
      </c>
      <c r="L193" s="3">
        <v>10.319444444444445</v>
      </c>
      <c r="M193" s="3">
        <v>7.5828888888888892</v>
      </c>
      <c r="N193" s="3">
        <v>4.75</v>
      </c>
      <c r="O193" s="3">
        <f>SUM(Table2[[#This Row],[Qualified Social Work Staff Hours]:[Other Social Work Staff Hours]])/Table2[[#This Row],[MDS Census]]</f>
        <v>0.17272953625894799</v>
      </c>
      <c r="P193" s="3">
        <v>4.916666666666667</v>
      </c>
      <c r="Q193" s="3">
        <v>11.338555555555555</v>
      </c>
      <c r="R193" s="3">
        <f>SUM(Table2[[#This Row],[Qualified Activities Professional Hours]:[Other Activities Professional Hours]])/Table2[[#This Row],[MDS Census]]</f>
        <v>0.22766417678182382</v>
      </c>
      <c r="S193" s="3">
        <v>3.9305555555555554</v>
      </c>
      <c r="T193" s="3">
        <v>7.833333333333333</v>
      </c>
      <c r="U193" s="3">
        <v>0</v>
      </c>
      <c r="V193" s="3">
        <f>SUM(Table2[[#This Row],[Occupational Therapist Hours]:[OT Aide Hours]])/Table2[[#This Row],[MDS Census]]</f>
        <v>0.16476034858387797</v>
      </c>
      <c r="W193" s="3">
        <v>5.2583333333333337</v>
      </c>
      <c r="X193" s="3">
        <v>4.7111111111111112</v>
      </c>
      <c r="Y193" s="3">
        <v>0</v>
      </c>
      <c r="Z193" s="3">
        <f>SUM(Table2[[#This Row],[Physical Therapist (PT) Hours]:[PT Aide Hours]])/Table2[[#This Row],[MDS Census]]</f>
        <v>0.13962807345160286</v>
      </c>
      <c r="AA193" s="3">
        <v>0</v>
      </c>
      <c r="AB193" s="3">
        <v>0</v>
      </c>
      <c r="AC193" s="3">
        <v>0</v>
      </c>
      <c r="AD193" s="3">
        <v>0</v>
      </c>
      <c r="AE193" s="3">
        <v>0</v>
      </c>
      <c r="AF193" s="3">
        <v>0</v>
      </c>
      <c r="AG193" s="3">
        <v>1.7333333333333334</v>
      </c>
      <c r="AH193" s="1" t="s">
        <v>191</v>
      </c>
      <c r="AI193" s="17">
        <v>4</v>
      </c>
      <c r="AJ193" s="1"/>
    </row>
    <row r="194" spans="1:36" x14ac:dyDescent="0.2">
      <c r="A194" s="1" t="s">
        <v>221</v>
      </c>
      <c r="B194" s="1" t="s">
        <v>414</v>
      </c>
      <c r="C194" s="1" t="s">
        <v>472</v>
      </c>
      <c r="D194" s="1" t="s">
        <v>593</v>
      </c>
      <c r="E194" s="3">
        <v>101.51111111111111</v>
      </c>
      <c r="F194" s="3">
        <v>5.6</v>
      </c>
      <c r="G194" s="3">
        <v>0.56666666666666665</v>
      </c>
      <c r="H194" s="3">
        <v>0.54800000000000026</v>
      </c>
      <c r="I194" s="3">
        <v>1.2083333333333333</v>
      </c>
      <c r="J194" s="3">
        <v>0</v>
      </c>
      <c r="K194" s="3">
        <v>0</v>
      </c>
      <c r="L194" s="3">
        <v>5.8922222222222214</v>
      </c>
      <c r="M194" s="3">
        <v>4.8694444444444454</v>
      </c>
      <c r="N194" s="3">
        <v>8.2573333333333334</v>
      </c>
      <c r="O194" s="3">
        <f>SUM(Table2[[#This Row],[Qualified Social Work Staff Hours]:[Other Social Work Staff Hours]])/Table2[[#This Row],[MDS Census]]</f>
        <v>0.12931370402802103</v>
      </c>
      <c r="P194" s="3">
        <v>4.9795555555555575</v>
      </c>
      <c r="Q194" s="3">
        <v>3.5078888888888882</v>
      </c>
      <c r="R194" s="3">
        <f>SUM(Table2[[#This Row],[Qualified Activities Professional Hours]:[Other Activities Professional Hours]])/Table2[[#This Row],[MDS Census]]</f>
        <v>8.3610989492119106E-2</v>
      </c>
      <c r="S194" s="3">
        <v>5.1931111111111115</v>
      </c>
      <c r="T194" s="3">
        <v>5.2899999999999983</v>
      </c>
      <c r="U194" s="3">
        <v>0</v>
      </c>
      <c r="V194" s="3">
        <f>SUM(Table2[[#This Row],[Occupational Therapist Hours]:[OT Aide Hours]])/Table2[[#This Row],[MDS Census]]</f>
        <v>0.10327057793345008</v>
      </c>
      <c r="W194" s="3">
        <v>4.9725555555555543</v>
      </c>
      <c r="X194" s="3">
        <v>4.8455555555555554</v>
      </c>
      <c r="Y194" s="3">
        <v>0</v>
      </c>
      <c r="Z194" s="3">
        <f>SUM(Table2[[#This Row],[Physical Therapist (PT) Hours]:[PT Aide Hours]])/Table2[[#This Row],[MDS Census]]</f>
        <v>9.6719570928196136E-2</v>
      </c>
      <c r="AA194" s="3">
        <v>0</v>
      </c>
      <c r="AB194" s="3">
        <v>0</v>
      </c>
      <c r="AC194" s="3">
        <v>0</v>
      </c>
      <c r="AD194" s="3">
        <v>0</v>
      </c>
      <c r="AE194" s="3">
        <v>0</v>
      </c>
      <c r="AF194" s="3">
        <v>0</v>
      </c>
      <c r="AG194" s="3">
        <v>0</v>
      </c>
      <c r="AH194" s="1" t="s">
        <v>192</v>
      </c>
      <c r="AI194" s="17">
        <v>4</v>
      </c>
      <c r="AJ194" s="1"/>
    </row>
    <row r="195" spans="1:36" x14ac:dyDescent="0.2">
      <c r="A195" s="1" t="s">
        <v>221</v>
      </c>
      <c r="B195" s="1" t="s">
        <v>415</v>
      </c>
      <c r="C195" s="1" t="s">
        <v>472</v>
      </c>
      <c r="D195" s="1" t="s">
        <v>593</v>
      </c>
      <c r="E195" s="3">
        <v>70.411111111111111</v>
      </c>
      <c r="F195" s="3">
        <v>4.4666666666666668</v>
      </c>
      <c r="G195" s="3">
        <v>0.11388888888888889</v>
      </c>
      <c r="H195" s="3">
        <v>0.34444444444444444</v>
      </c>
      <c r="I195" s="3">
        <v>2.0805555555555557</v>
      </c>
      <c r="J195" s="3">
        <v>0</v>
      </c>
      <c r="K195" s="3">
        <v>0</v>
      </c>
      <c r="L195" s="3">
        <v>0.4144444444444445</v>
      </c>
      <c r="M195" s="3">
        <v>9.4444444444444446</v>
      </c>
      <c r="N195" s="3">
        <v>0</v>
      </c>
      <c r="O195" s="3">
        <f>SUM(Table2[[#This Row],[Qualified Social Work Staff Hours]:[Other Social Work Staff Hours]])/Table2[[#This Row],[MDS Census]]</f>
        <v>0.1341328704434275</v>
      </c>
      <c r="P195" s="3">
        <v>3.0777777777777779</v>
      </c>
      <c r="Q195" s="3">
        <v>4.7055555555555557</v>
      </c>
      <c r="R195" s="3">
        <f>SUM(Table2[[#This Row],[Qualified Activities Professional Hours]:[Other Activities Professional Hours]])/Table2[[#This Row],[MDS Census]]</f>
        <v>0.11054126558308347</v>
      </c>
      <c r="S195" s="3">
        <v>11.866666666666667</v>
      </c>
      <c r="T195" s="3">
        <v>0.44111111111111112</v>
      </c>
      <c r="U195" s="3">
        <v>0</v>
      </c>
      <c r="V195" s="3">
        <f>SUM(Table2[[#This Row],[Occupational Therapist Hours]:[OT Aide Hours]])/Table2[[#This Row],[MDS Census]]</f>
        <v>0.17479880069433487</v>
      </c>
      <c r="W195" s="3">
        <v>3.4633333333333334</v>
      </c>
      <c r="X195" s="3">
        <v>7.3100000000000023</v>
      </c>
      <c r="Y195" s="3">
        <v>0</v>
      </c>
      <c r="Z195" s="3">
        <f>SUM(Table2[[#This Row],[Physical Therapist (PT) Hours]:[PT Aide Hours]])/Table2[[#This Row],[MDS Census]]</f>
        <v>0.15300615433170273</v>
      </c>
      <c r="AA195" s="3">
        <v>0</v>
      </c>
      <c r="AB195" s="3">
        <v>0</v>
      </c>
      <c r="AC195" s="3">
        <v>0</v>
      </c>
      <c r="AD195" s="3">
        <v>0</v>
      </c>
      <c r="AE195" s="3">
        <v>0</v>
      </c>
      <c r="AF195" s="3">
        <v>0</v>
      </c>
      <c r="AG195" s="3">
        <v>0</v>
      </c>
      <c r="AH195" s="1" t="s">
        <v>193</v>
      </c>
      <c r="AI195" s="17">
        <v>4</v>
      </c>
      <c r="AJ195" s="1"/>
    </row>
    <row r="196" spans="1:36" x14ac:dyDescent="0.2">
      <c r="A196" s="1" t="s">
        <v>221</v>
      </c>
      <c r="B196" s="1" t="s">
        <v>416</v>
      </c>
      <c r="C196" s="1" t="s">
        <v>456</v>
      </c>
      <c r="D196" s="1" t="s">
        <v>581</v>
      </c>
      <c r="E196" s="3">
        <v>128.3111111111111</v>
      </c>
      <c r="F196" s="3">
        <v>5.3111111111111109</v>
      </c>
      <c r="G196" s="3">
        <v>0</v>
      </c>
      <c r="H196" s="3">
        <v>0.58888888888888891</v>
      </c>
      <c r="I196" s="3">
        <v>5.445555555555555</v>
      </c>
      <c r="J196" s="3">
        <v>0</v>
      </c>
      <c r="K196" s="3">
        <v>0</v>
      </c>
      <c r="L196" s="3">
        <v>5.4025555555555567</v>
      </c>
      <c r="M196" s="3">
        <v>7.7777777777777779E-2</v>
      </c>
      <c r="N196" s="3">
        <v>8.051111111111112</v>
      </c>
      <c r="O196" s="3">
        <f>SUM(Table2[[#This Row],[Qualified Social Work Staff Hours]:[Other Social Work Staff Hours]])/Table2[[#This Row],[MDS Census]]</f>
        <v>6.3352961551783868E-2</v>
      </c>
      <c r="P196" s="3">
        <v>0</v>
      </c>
      <c r="Q196" s="3">
        <v>13.366444444444445</v>
      </c>
      <c r="R196" s="3">
        <f>SUM(Table2[[#This Row],[Qualified Activities Professional Hours]:[Other Activities Professional Hours]])/Table2[[#This Row],[MDS Census]]</f>
        <v>0.10417215102182198</v>
      </c>
      <c r="S196" s="3">
        <v>5.144444444444443</v>
      </c>
      <c r="T196" s="3">
        <v>10.605333333333334</v>
      </c>
      <c r="U196" s="3">
        <v>0</v>
      </c>
      <c r="V196" s="3">
        <f>SUM(Table2[[#This Row],[Occupational Therapist Hours]:[OT Aide Hours]])/Table2[[#This Row],[MDS Census]]</f>
        <v>0.12274679598198822</v>
      </c>
      <c r="W196" s="3">
        <v>5.7744444444444447</v>
      </c>
      <c r="X196" s="3">
        <v>15.56277777777778</v>
      </c>
      <c r="Y196" s="3">
        <v>0</v>
      </c>
      <c r="Z196" s="3">
        <f>SUM(Table2[[#This Row],[Physical Therapist (PT) Hours]:[PT Aide Hours]])/Table2[[#This Row],[MDS Census]]</f>
        <v>0.16629286456529271</v>
      </c>
      <c r="AA196" s="3">
        <v>0</v>
      </c>
      <c r="AB196" s="3">
        <v>0</v>
      </c>
      <c r="AC196" s="3">
        <v>0</v>
      </c>
      <c r="AD196" s="3">
        <v>0</v>
      </c>
      <c r="AE196" s="3">
        <v>0</v>
      </c>
      <c r="AF196" s="3">
        <v>0</v>
      </c>
      <c r="AG196" s="3">
        <v>0.31111111111111112</v>
      </c>
      <c r="AH196" s="1" t="s">
        <v>194</v>
      </c>
      <c r="AI196" s="17">
        <v>4</v>
      </c>
      <c r="AJ196" s="1"/>
    </row>
    <row r="197" spans="1:36" x14ac:dyDescent="0.2">
      <c r="A197" s="1" t="s">
        <v>221</v>
      </c>
      <c r="B197" s="1" t="s">
        <v>417</v>
      </c>
      <c r="C197" s="1" t="s">
        <v>460</v>
      </c>
      <c r="D197" s="1" t="s">
        <v>584</v>
      </c>
      <c r="E197" s="3">
        <v>72.36666666666666</v>
      </c>
      <c r="F197" s="3">
        <v>5.2166666666666668</v>
      </c>
      <c r="G197" s="3">
        <v>0</v>
      </c>
      <c r="H197" s="3">
        <v>0</v>
      </c>
      <c r="I197" s="3">
        <v>0</v>
      </c>
      <c r="J197" s="3">
        <v>0</v>
      </c>
      <c r="K197" s="3">
        <v>0.57222222222222219</v>
      </c>
      <c r="L197" s="3">
        <v>4.3586666666666654</v>
      </c>
      <c r="M197" s="3">
        <v>0</v>
      </c>
      <c r="N197" s="3">
        <v>9.6638888888888896</v>
      </c>
      <c r="O197" s="3">
        <f>SUM(Table2[[#This Row],[Qualified Social Work Staff Hours]:[Other Social Work Staff Hours]])/Table2[[#This Row],[MDS Census]]</f>
        <v>0.13354061108552129</v>
      </c>
      <c r="P197" s="3">
        <v>0</v>
      </c>
      <c r="Q197" s="3">
        <v>12.47688888888889</v>
      </c>
      <c r="R197" s="3">
        <f>SUM(Table2[[#This Row],[Qualified Activities Professional Hours]:[Other Activities Professional Hours]])/Table2[[#This Row],[MDS Census]]</f>
        <v>0.17241209887916478</v>
      </c>
      <c r="S197" s="3">
        <v>4.3793333333333351</v>
      </c>
      <c r="T197" s="3">
        <v>9.8104444444444407</v>
      </c>
      <c r="U197" s="3">
        <v>0</v>
      </c>
      <c r="V197" s="3">
        <f>SUM(Table2[[#This Row],[Occupational Therapist Hours]:[OT Aide Hours]])/Table2[[#This Row],[MDS Census]]</f>
        <v>0.1960816827882696</v>
      </c>
      <c r="W197" s="3">
        <v>1.7252222222222224</v>
      </c>
      <c r="X197" s="3">
        <v>7.1833333333333309</v>
      </c>
      <c r="Y197" s="3">
        <v>0</v>
      </c>
      <c r="Z197" s="3">
        <f>SUM(Table2[[#This Row],[Physical Therapist (PT) Hours]:[PT Aide Hours]])/Table2[[#This Row],[MDS Census]]</f>
        <v>0.12310302471979116</v>
      </c>
      <c r="AA197" s="3">
        <v>0</v>
      </c>
      <c r="AB197" s="3">
        <v>0</v>
      </c>
      <c r="AC197" s="3">
        <v>0</v>
      </c>
      <c r="AD197" s="3">
        <v>0</v>
      </c>
      <c r="AE197" s="3">
        <v>0</v>
      </c>
      <c r="AF197" s="3">
        <v>0</v>
      </c>
      <c r="AG197" s="3">
        <v>0</v>
      </c>
      <c r="AH197" s="1" t="s">
        <v>195</v>
      </c>
      <c r="AI197" s="17">
        <v>4</v>
      </c>
      <c r="AJ197" s="1"/>
    </row>
    <row r="198" spans="1:36" x14ac:dyDescent="0.2">
      <c r="A198" s="1" t="s">
        <v>221</v>
      </c>
      <c r="B198" s="1" t="s">
        <v>418</v>
      </c>
      <c r="C198" s="1" t="s">
        <v>475</v>
      </c>
      <c r="D198" s="1" t="s">
        <v>596</v>
      </c>
      <c r="E198" s="3">
        <v>87.777777777777771</v>
      </c>
      <c r="F198" s="3">
        <v>32.81988888888889</v>
      </c>
      <c r="G198" s="3">
        <v>0</v>
      </c>
      <c r="H198" s="3">
        <v>0.62222222222222223</v>
      </c>
      <c r="I198" s="3">
        <v>1.1055555555555556</v>
      </c>
      <c r="J198" s="3">
        <v>0</v>
      </c>
      <c r="K198" s="3">
        <v>0</v>
      </c>
      <c r="L198" s="3">
        <v>5.1730000000000009</v>
      </c>
      <c r="M198" s="3">
        <v>0</v>
      </c>
      <c r="N198" s="3">
        <v>5.6</v>
      </c>
      <c r="O198" s="3">
        <f>SUM(Table2[[#This Row],[Qualified Social Work Staff Hours]:[Other Social Work Staff Hours]])/Table2[[#This Row],[MDS Census]]</f>
        <v>6.3797468354430384E-2</v>
      </c>
      <c r="P198" s="3">
        <v>5.7297777777777785</v>
      </c>
      <c r="Q198" s="3">
        <v>7.9035555555555561</v>
      </c>
      <c r="R198" s="3">
        <f>SUM(Table2[[#This Row],[Qualified Activities Professional Hours]:[Other Activities Professional Hours]])/Table2[[#This Row],[MDS Census]]</f>
        <v>0.15531645569620256</v>
      </c>
      <c r="S198" s="3">
        <v>3.4723333333333324</v>
      </c>
      <c r="T198" s="3">
        <v>4.9171111111111125</v>
      </c>
      <c r="U198" s="3">
        <v>0</v>
      </c>
      <c r="V198" s="3">
        <f>SUM(Table2[[#This Row],[Occupational Therapist Hours]:[OT Aide Hours]])/Table2[[#This Row],[MDS Census]]</f>
        <v>9.5575949367088617E-2</v>
      </c>
      <c r="W198" s="3">
        <v>2.3763333333333336</v>
      </c>
      <c r="X198" s="3">
        <v>12.172666666666665</v>
      </c>
      <c r="Y198" s="3">
        <v>0</v>
      </c>
      <c r="Z198" s="3">
        <f>SUM(Table2[[#This Row],[Physical Therapist (PT) Hours]:[PT Aide Hours]])/Table2[[#This Row],[MDS Census]]</f>
        <v>0.16574810126582276</v>
      </c>
      <c r="AA198" s="3">
        <v>0</v>
      </c>
      <c r="AB198" s="3">
        <v>0</v>
      </c>
      <c r="AC198" s="3">
        <v>0</v>
      </c>
      <c r="AD198" s="3">
        <v>0</v>
      </c>
      <c r="AE198" s="3">
        <v>0</v>
      </c>
      <c r="AF198" s="3">
        <v>0</v>
      </c>
      <c r="AG198" s="3">
        <v>0</v>
      </c>
      <c r="AH198" s="1" t="s">
        <v>196</v>
      </c>
      <c r="AI198" s="17">
        <v>4</v>
      </c>
      <c r="AJ198" s="1"/>
    </row>
    <row r="199" spans="1:36" x14ac:dyDescent="0.2">
      <c r="A199" s="1" t="s">
        <v>221</v>
      </c>
      <c r="B199" s="1" t="s">
        <v>419</v>
      </c>
      <c r="C199" s="1" t="s">
        <v>560</v>
      </c>
      <c r="D199" s="1" t="s">
        <v>634</v>
      </c>
      <c r="E199" s="3">
        <v>49.866666666666667</v>
      </c>
      <c r="F199" s="3">
        <v>4.2666666666666666</v>
      </c>
      <c r="G199" s="3">
        <v>0.9555555555555556</v>
      </c>
      <c r="H199" s="3">
        <v>0.17777777777777778</v>
      </c>
      <c r="I199" s="3">
        <v>0.21388888888888888</v>
      </c>
      <c r="J199" s="3">
        <v>0</v>
      </c>
      <c r="K199" s="3">
        <v>1.1333333333333333</v>
      </c>
      <c r="L199" s="3">
        <v>2.0059999999999993</v>
      </c>
      <c r="M199" s="3">
        <v>8.0555555555555561E-2</v>
      </c>
      <c r="N199" s="3">
        <v>5.6</v>
      </c>
      <c r="O199" s="3">
        <f>SUM(Table2[[#This Row],[Qualified Social Work Staff Hours]:[Other Social Work Staff Hours]])/Table2[[#This Row],[MDS Census]]</f>
        <v>0.11391488413547236</v>
      </c>
      <c r="P199" s="3">
        <v>4.9575555555555555</v>
      </c>
      <c r="Q199" s="3">
        <v>0</v>
      </c>
      <c r="R199" s="3">
        <f>SUM(Table2[[#This Row],[Qualified Activities Professional Hours]:[Other Activities Professional Hours]])/Table2[[#This Row],[MDS Census]]</f>
        <v>9.9416221033868088E-2</v>
      </c>
      <c r="S199" s="3">
        <v>4.8208888888888888</v>
      </c>
      <c r="T199" s="3">
        <v>0</v>
      </c>
      <c r="U199" s="3">
        <v>0</v>
      </c>
      <c r="V199" s="3">
        <f>SUM(Table2[[#This Row],[Occupational Therapist Hours]:[OT Aide Hours]])/Table2[[#This Row],[MDS Census]]</f>
        <v>9.667557932263815E-2</v>
      </c>
      <c r="W199" s="3">
        <v>0.33933333333333338</v>
      </c>
      <c r="X199" s="3">
        <v>3.9421111111111102</v>
      </c>
      <c r="Y199" s="3">
        <v>0</v>
      </c>
      <c r="Z199" s="3">
        <f>SUM(Table2[[#This Row],[Physical Therapist (PT) Hours]:[PT Aide Hours]])/Table2[[#This Row],[MDS Census]]</f>
        <v>8.5857843137254877E-2</v>
      </c>
      <c r="AA199" s="3">
        <v>0</v>
      </c>
      <c r="AB199" s="3">
        <v>0</v>
      </c>
      <c r="AC199" s="3">
        <v>0</v>
      </c>
      <c r="AD199" s="3">
        <v>0</v>
      </c>
      <c r="AE199" s="3">
        <v>0</v>
      </c>
      <c r="AF199" s="3">
        <v>0</v>
      </c>
      <c r="AG199" s="3">
        <v>0</v>
      </c>
      <c r="AH199" s="1" t="s">
        <v>197</v>
      </c>
      <c r="AI199" s="17">
        <v>4</v>
      </c>
      <c r="AJ199" s="1"/>
    </row>
    <row r="200" spans="1:36" x14ac:dyDescent="0.2">
      <c r="A200" s="1" t="s">
        <v>221</v>
      </c>
      <c r="B200" s="1" t="s">
        <v>420</v>
      </c>
      <c r="C200" s="1" t="s">
        <v>561</v>
      </c>
      <c r="D200" s="1" t="s">
        <v>578</v>
      </c>
      <c r="E200" s="3">
        <v>99.922222222222217</v>
      </c>
      <c r="F200" s="3">
        <v>2.5777777777777779</v>
      </c>
      <c r="G200" s="3">
        <v>1.37</v>
      </c>
      <c r="H200" s="3">
        <v>0.6333333333333333</v>
      </c>
      <c r="I200" s="3">
        <v>1.1166666666666667</v>
      </c>
      <c r="J200" s="3">
        <v>0</v>
      </c>
      <c r="K200" s="3">
        <v>0</v>
      </c>
      <c r="L200" s="3">
        <v>13.317222222222227</v>
      </c>
      <c r="M200" s="3">
        <v>5.6</v>
      </c>
      <c r="N200" s="3">
        <v>15.994666666666669</v>
      </c>
      <c r="O200" s="3">
        <f>SUM(Table2[[#This Row],[Qualified Social Work Staff Hours]:[Other Social Work Staff Hours]])/Table2[[#This Row],[MDS Census]]</f>
        <v>0.21611475592127213</v>
      </c>
      <c r="P200" s="3">
        <v>5.7067777777777779</v>
      </c>
      <c r="Q200" s="3">
        <v>1.832888888888889</v>
      </c>
      <c r="R200" s="3">
        <f>SUM(Table2[[#This Row],[Qualified Activities Professional Hours]:[Other Activities Professional Hours]])/Table2[[#This Row],[MDS Census]]</f>
        <v>7.5455354164350064E-2</v>
      </c>
      <c r="S200" s="3">
        <v>13.27722222222223</v>
      </c>
      <c r="T200" s="3">
        <v>8.8451111111111125</v>
      </c>
      <c r="U200" s="3">
        <v>0</v>
      </c>
      <c r="V200" s="3">
        <f>SUM(Table2[[#This Row],[Occupational Therapist Hours]:[OT Aide Hours]])/Table2[[#This Row],[MDS Census]]</f>
        <v>0.22139552985655522</v>
      </c>
      <c r="W200" s="3">
        <v>4.5991111111111094</v>
      </c>
      <c r="X200" s="3">
        <v>20.281333333333329</v>
      </c>
      <c r="Y200" s="3">
        <v>3.8053333333333343</v>
      </c>
      <c r="Z200" s="3">
        <f>SUM(Table2[[#This Row],[Physical Therapist (PT) Hours]:[PT Aide Hours]])/Table2[[#This Row],[MDS Census]]</f>
        <v>0.28708106304903813</v>
      </c>
      <c r="AA200" s="3">
        <v>0</v>
      </c>
      <c r="AB200" s="3">
        <v>0</v>
      </c>
      <c r="AC200" s="3">
        <v>0</v>
      </c>
      <c r="AD200" s="3">
        <v>0</v>
      </c>
      <c r="AE200" s="3">
        <v>0</v>
      </c>
      <c r="AF200" s="3">
        <v>47.829888888888874</v>
      </c>
      <c r="AG200" s="3">
        <v>0</v>
      </c>
      <c r="AH200" s="1" t="s">
        <v>198</v>
      </c>
      <c r="AI200" s="17">
        <v>4</v>
      </c>
      <c r="AJ200" s="1"/>
    </row>
    <row r="201" spans="1:36" x14ac:dyDescent="0.2">
      <c r="A201" s="1" t="s">
        <v>221</v>
      </c>
      <c r="B201" s="1" t="s">
        <v>421</v>
      </c>
      <c r="C201" s="1" t="s">
        <v>445</v>
      </c>
      <c r="D201" s="1" t="s">
        <v>572</v>
      </c>
      <c r="E201" s="3">
        <v>79.63333333333334</v>
      </c>
      <c r="F201" s="3">
        <v>5.5111111111111111</v>
      </c>
      <c r="G201" s="3">
        <v>0.31111111111111112</v>
      </c>
      <c r="H201" s="3">
        <v>0</v>
      </c>
      <c r="I201" s="3">
        <v>5.4222222222222225</v>
      </c>
      <c r="J201" s="3">
        <v>0</v>
      </c>
      <c r="K201" s="3">
        <v>0</v>
      </c>
      <c r="L201" s="3">
        <v>4.7305555555555552</v>
      </c>
      <c r="M201" s="3">
        <v>5.2444444444444445</v>
      </c>
      <c r="N201" s="3">
        <v>4.7055555555555557</v>
      </c>
      <c r="O201" s="3">
        <f>SUM(Table2[[#This Row],[Qualified Social Work Staff Hours]:[Other Social Work Staff Hours]])/Table2[[#This Row],[MDS Census]]</f>
        <v>0.12494767685223941</v>
      </c>
      <c r="P201" s="3">
        <v>0</v>
      </c>
      <c r="Q201" s="3">
        <v>21.091666666666665</v>
      </c>
      <c r="R201" s="3">
        <f>SUM(Table2[[#This Row],[Qualified Activities Professional Hours]:[Other Activities Professional Hours]])/Table2[[#This Row],[MDS Census]]</f>
        <v>0.26485977396400162</v>
      </c>
      <c r="S201" s="3">
        <v>5.4333333333333336</v>
      </c>
      <c r="T201" s="3">
        <v>3.036111111111111</v>
      </c>
      <c r="U201" s="3">
        <v>0</v>
      </c>
      <c r="V201" s="3">
        <f>SUM(Table2[[#This Row],[Occupational Therapist Hours]:[OT Aide Hours]])/Table2[[#This Row],[MDS Census]]</f>
        <v>0.10635551834798382</v>
      </c>
      <c r="W201" s="3">
        <v>2.9666666666666668</v>
      </c>
      <c r="X201" s="3">
        <v>4.1444444444444448</v>
      </c>
      <c r="Y201" s="3">
        <v>0</v>
      </c>
      <c r="Z201" s="3">
        <f>SUM(Table2[[#This Row],[Physical Therapist (PT) Hours]:[PT Aide Hours]])/Table2[[#This Row],[MDS Census]]</f>
        <v>8.9298172178038232E-2</v>
      </c>
      <c r="AA201" s="3">
        <v>6.6666666666666666E-2</v>
      </c>
      <c r="AB201" s="3">
        <v>0</v>
      </c>
      <c r="AC201" s="3">
        <v>0</v>
      </c>
      <c r="AD201" s="3">
        <v>0</v>
      </c>
      <c r="AE201" s="3">
        <v>0</v>
      </c>
      <c r="AF201" s="3">
        <v>0</v>
      </c>
      <c r="AG201" s="3">
        <v>0.13333333333333333</v>
      </c>
      <c r="AH201" s="1" t="s">
        <v>199</v>
      </c>
      <c r="AI201" s="17">
        <v>4</v>
      </c>
      <c r="AJ201" s="1"/>
    </row>
    <row r="202" spans="1:36" x14ac:dyDescent="0.2">
      <c r="A202" s="1" t="s">
        <v>221</v>
      </c>
      <c r="B202" s="1" t="s">
        <v>422</v>
      </c>
      <c r="C202" s="1" t="s">
        <v>538</v>
      </c>
      <c r="D202" s="1" t="s">
        <v>578</v>
      </c>
      <c r="E202" s="3">
        <v>62.055555555555557</v>
      </c>
      <c r="F202" s="3">
        <v>5.2555555555555555</v>
      </c>
      <c r="G202" s="3">
        <v>0</v>
      </c>
      <c r="H202" s="3">
        <v>0</v>
      </c>
      <c r="I202" s="3">
        <v>0</v>
      </c>
      <c r="J202" s="3">
        <v>0</v>
      </c>
      <c r="K202" s="3">
        <v>0</v>
      </c>
      <c r="L202" s="3">
        <v>5.9611111111111112</v>
      </c>
      <c r="M202" s="3">
        <v>4.8055555555555554</v>
      </c>
      <c r="N202" s="3">
        <v>0</v>
      </c>
      <c r="O202" s="3">
        <f>SUM(Table2[[#This Row],[Qualified Social Work Staff Hours]:[Other Social Work Staff Hours]])/Table2[[#This Row],[MDS Census]]</f>
        <v>7.7439570277529096E-2</v>
      </c>
      <c r="P202" s="3">
        <v>0</v>
      </c>
      <c r="Q202" s="3">
        <v>0</v>
      </c>
      <c r="R202" s="3">
        <f>SUM(Table2[[#This Row],[Qualified Activities Professional Hours]:[Other Activities Professional Hours]])/Table2[[#This Row],[MDS Census]]</f>
        <v>0</v>
      </c>
      <c r="S202" s="3">
        <v>5.2111111111111112</v>
      </c>
      <c r="T202" s="3">
        <v>1.288888888888889</v>
      </c>
      <c r="U202" s="3">
        <v>0</v>
      </c>
      <c r="V202" s="3">
        <f>SUM(Table2[[#This Row],[Occupational Therapist Hours]:[OT Aide Hours]])/Table2[[#This Row],[MDS Census]]</f>
        <v>0.10474485228290062</v>
      </c>
      <c r="W202" s="3">
        <v>5.4305555555555554</v>
      </c>
      <c r="X202" s="3">
        <v>6.2305555555555552</v>
      </c>
      <c r="Y202" s="3">
        <v>0</v>
      </c>
      <c r="Z202" s="3">
        <f>SUM(Table2[[#This Row],[Physical Therapist (PT) Hours]:[PT Aide Hours]])/Table2[[#This Row],[MDS Census]]</f>
        <v>0.18791405550581916</v>
      </c>
      <c r="AA202" s="3">
        <v>0</v>
      </c>
      <c r="AB202" s="3">
        <v>5.3527777777777779</v>
      </c>
      <c r="AC202" s="3">
        <v>0</v>
      </c>
      <c r="AD202" s="3">
        <v>0</v>
      </c>
      <c r="AE202" s="3">
        <v>0</v>
      </c>
      <c r="AF202" s="3">
        <v>0</v>
      </c>
      <c r="AG202" s="3">
        <v>0</v>
      </c>
      <c r="AH202" s="1" t="s">
        <v>200</v>
      </c>
      <c r="AI202" s="17">
        <v>4</v>
      </c>
      <c r="AJ202" s="1"/>
    </row>
    <row r="203" spans="1:36" x14ac:dyDescent="0.2">
      <c r="A203" s="1" t="s">
        <v>221</v>
      </c>
      <c r="B203" s="1" t="s">
        <v>423</v>
      </c>
      <c r="C203" s="1" t="s">
        <v>562</v>
      </c>
      <c r="D203" s="1" t="s">
        <v>596</v>
      </c>
      <c r="E203" s="3">
        <v>43.788888888888891</v>
      </c>
      <c r="F203" s="3">
        <v>33.444444444444443</v>
      </c>
      <c r="G203" s="3">
        <v>0.28888888888888886</v>
      </c>
      <c r="H203" s="3">
        <v>0</v>
      </c>
      <c r="I203" s="3">
        <v>0.8666666666666667</v>
      </c>
      <c r="J203" s="3">
        <v>0</v>
      </c>
      <c r="K203" s="3">
        <v>0</v>
      </c>
      <c r="L203" s="3">
        <v>4.5778888888888885</v>
      </c>
      <c r="M203" s="3">
        <v>5.2444444444444445</v>
      </c>
      <c r="N203" s="3">
        <v>0</v>
      </c>
      <c r="O203" s="3">
        <f>SUM(Table2[[#This Row],[Qualified Social Work Staff Hours]:[Other Social Work Staff Hours]])/Table2[[#This Row],[MDS Census]]</f>
        <v>0.11976655671149454</v>
      </c>
      <c r="P203" s="3">
        <v>5.5361111111111114</v>
      </c>
      <c r="Q203" s="3">
        <v>5.4083333333333332</v>
      </c>
      <c r="R203" s="3">
        <f>SUM(Table2[[#This Row],[Qualified Activities Professional Hours]:[Other Activities Professional Hours]])/Table2[[#This Row],[MDS Census]]</f>
        <v>0.24993656432377567</v>
      </c>
      <c r="S203" s="3">
        <v>2.7</v>
      </c>
      <c r="T203" s="3">
        <v>6.5583333333333336</v>
      </c>
      <c r="U203" s="3">
        <v>0</v>
      </c>
      <c r="V203" s="3">
        <f>SUM(Table2[[#This Row],[Occupational Therapist Hours]:[OT Aide Hours]])/Table2[[#This Row],[MDS Census]]</f>
        <v>0.21143110885562039</v>
      </c>
      <c r="W203" s="3">
        <v>2.9138888888888888</v>
      </c>
      <c r="X203" s="3">
        <v>6.6222222222222218</v>
      </c>
      <c r="Y203" s="3">
        <v>0</v>
      </c>
      <c r="Z203" s="3">
        <f>SUM(Table2[[#This Row],[Physical Therapist (PT) Hours]:[PT Aide Hours]])/Table2[[#This Row],[MDS Census]]</f>
        <v>0.21777467647805124</v>
      </c>
      <c r="AA203" s="3">
        <v>0</v>
      </c>
      <c r="AB203" s="3">
        <v>0</v>
      </c>
      <c r="AC203" s="3">
        <v>0</v>
      </c>
      <c r="AD203" s="3">
        <v>0</v>
      </c>
      <c r="AE203" s="3">
        <v>0</v>
      </c>
      <c r="AF203" s="3">
        <v>0</v>
      </c>
      <c r="AG203" s="3">
        <v>0</v>
      </c>
      <c r="AH203" s="1" t="s">
        <v>201</v>
      </c>
      <c r="AI203" s="17">
        <v>4</v>
      </c>
      <c r="AJ203" s="1"/>
    </row>
    <row r="204" spans="1:36" x14ac:dyDescent="0.2">
      <c r="A204" s="1" t="s">
        <v>221</v>
      </c>
      <c r="B204" s="1" t="s">
        <v>424</v>
      </c>
      <c r="C204" s="1" t="s">
        <v>475</v>
      </c>
      <c r="D204" s="1" t="s">
        <v>596</v>
      </c>
      <c r="E204" s="3">
        <v>23.666666666666668</v>
      </c>
      <c r="F204" s="3">
        <v>3.1414444444444447</v>
      </c>
      <c r="G204" s="3">
        <v>8.4111111111111109E-2</v>
      </c>
      <c r="H204" s="3">
        <v>0.15455555555555556</v>
      </c>
      <c r="I204" s="3">
        <v>2.3909999999999996</v>
      </c>
      <c r="J204" s="3">
        <v>0</v>
      </c>
      <c r="K204" s="3">
        <v>0</v>
      </c>
      <c r="L204" s="3">
        <v>8.5361111111111132</v>
      </c>
      <c r="M204" s="3">
        <v>3.1731111111111123</v>
      </c>
      <c r="N204" s="3">
        <v>0</v>
      </c>
      <c r="O204" s="3">
        <f>SUM(Table2[[#This Row],[Qualified Social Work Staff Hours]:[Other Social Work Staff Hours]])/Table2[[#This Row],[MDS Census]]</f>
        <v>0.13407511737089206</v>
      </c>
      <c r="P204" s="3">
        <v>2.9260000000000002</v>
      </c>
      <c r="Q204" s="3">
        <v>2.3067777777777771</v>
      </c>
      <c r="R204" s="3">
        <f>SUM(Table2[[#This Row],[Qualified Activities Professional Hours]:[Other Activities Professional Hours]])/Table2[[#This Row],[MDS Census]]</f>
        <v>0.22110328638497648</v>
      </c>
      <c r="S204" s="3">
        <v>11.408666666666667</v>
      </c>
      <c r="T204" s="3">
        <v>1.2448888888888889</v>
      </c>
      <c r="U204" s="3">
        <v>0</v>
      </c>
      <c r="V204" s="3">
        <f>SUM(Table2[[#This Row],[Occupational Therapist Hours]:[OT Aide Hours]])/Table2[[#This Row],[MDS Census]]</f>
        <v>0.53465727699530519</v>
      </c>
      <c r="W204" s="3">
        <v>10.073444444444442</v>
      </c>
      <c r="X204" s="3">
        <v>4.0758888888888878</v>
      </c>
      <c r="Y204" s="3">
        <v>0</v>
      </c>
      <c r="Z204" s="3">
        <f>SUM(Table2[[#This Row],[Physical Therapist (PT) Hours]:[PT Aide Hours]])/Table2[[#This Row],[MDS Census]]</f>
        <v>0.59785915492957731</v>
      </c>
      <c r="AA204" s="3">
        <v>0</v>
      </c>
      <c r="AB204" s="3">
        <v>0</v>
      </c>
      <c r="AC204" s="3">
        <v>0</v>
      </c>
      <c r="AD204" s="3">
        <v>0</v>
      </c>
      <c r="AE204" s="3">
        <v>0</v>
      </c>
      <c r="AF204" s="3">
        <v>0</v>
      </c>
      <c r="AG204" s="3">
        <v>0</v>
      </c>
      <c r="AH204" s="1" t="s">
        <v>202</v>
      </c>
      <c r="AI204" s="17">
        <v>4</v>
      </c>
      <c r="AJ204" s="1"/>
    </row>
    <row r="205" spans="1:36" x14ac:dyDescent="0.2">
      <c r="A205" s="1" t="s">
        <v>221</v>
      </c>
      <c r="B205" s="1" t="s">
        <v>425</v>
      </c>
      <c r="C205" s="1" t="s">
        <v>563</v>
      </c>
      <c r="D205" s="1" t="s">
        <v>627</v>
      </c>
      <c r="E205" s="3">
        <v>69.688888888888883</v>
      </c>
      <c r="F205" s="3">
        <v>23.194666666666663</v>
      </c>
      <c r="G205" s="3">
        <v>0.13333333333333333</v>
      </c>
      <c r="H205" s="3">
        <v>0.16944444444444445</v>
      </c>
      <c r="I205" s="3">
        <v>0.8666666666666667</v>
      </c>
      <c r="J205" s="3">
        <v>0</v>
      </c>
      <c r="K205" s="3">
        <v>0</v>
      </c>
      <c r="L205" s="3">
        <v>5.2315555555555564</v>
      </c>
      <c r="M205" s="3">
        <v>5.1555555555555559</v>
      </c>
      <c r="N205" s="3">
        <v>0</v>
      </c>
      <c r="O205" s="3">
        <f>SUM(Table2[[#This Row],[Qualified Social Work Staff Hours]:[Other Social Work Staff Hours]])/Table2[[#This Row],[MDS Census]]</f>
        <v>7.3979591836734707E-2</v>
      </c>
      <c r="P205" s="3">
        <v>3.6321111111111111</v>
      </c>
      <c r="Q205" s="3">
        <v>0</v>
      </c>
      <c r="R205" s="3">
        <f>SUM(Table2[[#This Row],[Qualified Activities Professional Hours]:[Other Activities Professional Hours]])/Table2[[#This Row],[MDS Census]]</f>
        <v>5.2118941326530617E-2</v>
      </c>
      <c r="S205" s="3">
        <v>4.3791111111111105</v>
      </c>
      <c r="T205" s="3">
        <v>4.9536666666666669</v>
      </c>
      <c r="U205" s="3">
        <v>0</v>
      </c>
      <c r="V205" s="3">
        <f>SUM(Table2[[#This Row],[Occupational Therapist Hours]:[OT Aide Hours]])/Table2[[#This Row],[MDS Census]]</f>
        <v>0.13392059948979593</v>
      </c>
      <c r="W205" s="3">
        <v>0.96633333333333349</v>
      </c>
      <c r="X205" s="3">
        <v>13.332777777777778</v>
      </c>
      <c r="Y205" s="3">
        <v>0</v>
      </c>
      <c r="Z205" s="3">
        <f>SUM(Table2[[#This Row],[Physical Therapist (PT) Hours]:[PT Aide Hours]])/Table2[[#This Row],[MDS Census]]</f>
        <v>0.20518494897959186</v>
      </c>
      <c r="AA205" s="3">
        <v>0</v>
      </c>
      <c r="AB205" s="3">
        <v>0</v>
      </c>
      <c r="AC205" s="3">
        <v>0</v>
      </c>
      <c r="AD205" s="3">
        <v>0</v>
      </c>
      <c r="AE205" s="3">
        <v>0</v>
      </c>
      <c r="AF205" s="3">
        <v>0</v>
      </c>
      <c r="AG205" s="3">
        <v>0</v>
      </c>
      <c r="AH205" s="1" t="s">
        <v>203</v>
      </c>
      <c r="AI205" s="17">
        <v>4</v>
      </c>
      <c r="AJ205" s="1"/>
    </row>
    <row r="206" spans="1:36" x14ac:dyDescent="0.2">
      <c r="A206" s="1" t="s">
        <v>221</v>
      </c>
      <c r="B206" s="1" t="s">
        <v>426</v>
      </c>
      <c r="C206" s="1" t="s">
        <v>564</v>
      </c>
      <c r="D206" s="1" t="s">
        <v>622</v>
      </c>
      <c r="E206" s="3">
        <v>72.3</v>
      </c>
      <c r="F206" s="3">
        <v>10.915111111111115</v>
      </c>
      <c r="G206" s="3">
        <v>0</v>
      </c>
      <c r="H206" s="3">
        <v>0</v>
      </c>
      <c r="I206" s="3">
        <v>0</v>
      </c>
      <c r="J206" s="3">
        <v>0</v>
      </c>
      <c r="K206" s="3">
        <v>0.16599999999999998</v>
      </c>
      <c r="L206" s="3">
        <v>0</v>
      </c>
      <c r="M206" s="3">
        <v>5.2444444444444445</v>
      </c>
      <c r="N206" s="3">
        <v>0</v>
      </c>
      <c r="O206" s="3">
        <f>SUM(Table2[[#This Row],[Qualified Social Work Staff Hours]:[Other Social Work Staff Hours]])/Table2[[#This Row],[MDS Census]]</f>
        <v>7.2537267558014443E-2</v>
      </c>
      <c r="P206" s="3">
        <v>7.6727777777777799</v>
      </c>
      <c r="Q206" s="3">
        <v>9.8359999999999967</v>
      </c>
      <c r="R206" s="3">
        <f>SUM(Table2[[#This Row],[Qualified Activities Professional Hours]:[Other Activities Professional Hours]])/Table2[[#This Row],[MDS Census]]</f>
        <v>0.24216843399416013</v>
      </c>
      <c r="S206" s="3">
        <v>0</v>
      </c>
      <c r="T206" s="3">
        <v>0</v>
      </c>
      <c r="U206" s="3">
        <v>0</v>
      </c>
      <c r="V206" s="3">
        <f>SUM(Table2[[#This Row],[Occupational Therapist Hours]:[OT Aide Hours]])/Table2[[#This Row],[MDS Census]]</f>
        <v>0</v>
      </c>
      <c r="W206" s="3">
        <v>2.8444444444444446</v>
      </c>
      <c r="X206" s="3">
        <v>0</v>
      </c>
      <c r="Y206" s="3">
        <v>0</v>
      </c>
      <c r="Z206" s="3">
        <f>SUM(Table2[[#This Row],[Physical Therapist (PT) Hours]:[PT Aide Hours]])/Table2[[#This Row],[MDS Census]]</f>
        <v>3.9342246811126483E-2</v>
      </c>
      <c r="AA206" s="3">
        <v>0</v>
      </c>
      <c r="AB206" s="3">
        <v>0</v>
      </c>
      <c r="AC206" s="3">
        <v>0</v>
      </c>
      <c r="AD206" s="3">
        <v>0</v>
      </c>
      <c r="AE206" s="3">
        <v>0</v>
      </c>
      <c r="AF206" s="3">
        <v>0</v>
      </c>
      <c r="AG206" s="3">
        <v>0.12866666666666668</v>
      </c>
      <c r="AH206" s="1" t="s">
        <v>204</v>
      </c>
      <c r="AI206" s="17">
        <v>4</v>
      </c>
      <c r="AJ206" s="1"/>
    </row>
    <row r="207" spans="1:36" x14ac:dyDescent="0.2">
      <c r="A207" s="1" t="s">
        <v>221</v>
      </c>
      <c r="B207" s="1" t="s">
        <v>427</v>
      </c>
      <c r="C207" s="1" t="s">
        <v>565</v>
      </c>
      <c r="D207" s="1" t="s">
        <v>606</v>
      </c>
      <c r="E207" s="3">
        <v>52.055555555555557</v>
      </c>
      <c r="F207" s="3">
        <v>20.567111111111107</v>
      </c>
      <c r="G207" s="3">
        <v>0</v>
      </c>
      <c r="H207" s="3">
        <v>0</v>
      </c>
      <c r="I207" s="3">
        <v>0.33333333333333331</v>
      </c>
      <c r="J207" s="3">
        <v>0</v>
      </c>
      <c r="K207" s="3">
        <v>0</v>
      </c>
      <c r="L207" s="3">
        <v>4.578444444444445</v>
      </c>
      <c r="M207" s="3">
        <v>0</v>
      </c>
      <c r="N207" s="3">
        <v>5.4594444444444443</v>
      </c>
      <c r="O207" s="3">
        <f>SUM(Table2[[#This Row],[Qualified Social Work Staff Hours]:[Other Social Work Staff Hours]])/Table2[[#This Row],[MDS Census]]</f>
        <v>0.10487726787620064</v>
      </c>
      <c r="P207" s="3">
        <v>5.2177777777777772</v>
      </c>
      <c r="Q207" s="3">
        <v>0</v>
      </c>
      <c r="R207" s="3">
        <f>SUM(Table2[[#This Row],[Qualified Activities Professional Hours]:[Other Activities Professional Hours]])/Table2[[#This Row],[MDS Census]]</f>
        <v>0.10023479188900745</v>
      </c>
      <c r="S207" s="3">
        <v>1.2011111111111115</v>
      </c>
      <c r="T207" s="3">
        <v>5.6564444444444453</v>
      </c>
      <c r="U207" s="3">
        <v>0</v>
      </c>
      <c r="V207" s="3">
        <f>SUM(Table2[[#This Row],[Occupational Therapist Hours]:[OT Aide Hours]])/Table2[[#This Row],[MDS Census]]</f>
        <v>0.13173532550693706</v>
      </c>
      <c r="W207" s="3">
        <v>2.5966666666666667</v>
      </c>
      <c r="X207" s="3">
        <v>7.1097777777777775</v>
      </c>
      <c r="Y207" s="3">
        <v>0</v>
      </c>
      <c r="Z207" s="3">
        <f>SUM(Table2[[#This Row],[Physical Therapist (PT) Hours]:[PT Aide Hours]])/Table2[[#This Row],[MDS Census]]</f>
        <v>0.18646318036286016</v>
      </c>
      <c r="AA207" s="3">
        <v>0</v>
      </c>
      <c r="AB207" s="3">
        <v>0</v>
      </c>
      <c r="AC207" s="3">
        <v>0</v>
      </c>
      <c r="AD207" s="3">
        <v>0</v>
      </c>
      <c r="AE207" s="3">
        <v>0</v>
      </c>
      <c r="AF207" s="3">
        <v>0</v>
      </c>
      <c r="AG207" s="3">
        <v>0</v>
      </c>
      <c r="AH207" s="1" t="s">
        <v>205</v>
      </c>
      <c r="AI207" s="17">
        <v>4</v>
      </c>
      <c r="AJ207" s="1"/>
    </row>
    <row r="208" spans="1:36" x14ac:dyDescent="0.2">
      <c r="A208" s="1" t="s">
        <v>221</v>
      </c>
      <c r="B208" s="1" t="s">
        <v>428</v>
      </c>
      <c r="C208" s="1" t="s">
        <v>475</v>
      </c>
      <c r="D208" s="1" t="s">
        <v>596</v>
      </c>
      <c r="E208" s="3">
        <v>40.666666666666664</v>
      </c>
      <c r="F208" s="3">
        <v>25.076666666666672</v>
      </c>
      <c r="G208" s="3">
        <v>0.76444444444444459</v>
      </c>
      <c r="H208" s="3">
        <v>0.2722222222222222</v>
      </c>
      <c r="I208" s="3">
        <v>3.27</v>
      </c>
      <c r="J208" s="3">
        <v>0</v>
      </c>
      <c r="K208" s="3">
        <v>0</v>
      </c>
      <c r="L208" s="3">
        <v>3.6857777777777767</v>
      </c>
      <c r="M208" s="3">
        <v>5.6400000000000006</v>
      </c>
      <c r="N208" s="3">
        <v>0</v>
      </c>
      <c r="O208" s="3">
        <f>SUM(Table2[[#This Row],[Qualified Social Work Staff Hours]:[Other Social Work Staff Hours]])/Table2[[#This Row],[MDS Census]]</f>
        <v>0.13868852459016395</v>
      </c>
      <c r="P208" s="3">
        <v>0</v>
      </c>
      <c r="Q208" s="3">
        <v>10.709999999999999</v>
      </c>
      <c r="R208" s="3">
        <f>SUM(Table2[[#This Row],[Qualified Activities Professional Hours]:[Other Activities Professional Hours]])/Table2[[#This Row],[MDS Census]]</f>
        <v>0.2633606557377049</v>
      </c>
      <c r="S208" s="3">
        <v>2.9017777777777787</v>
      </c>
      <c r="T208" s="3">
        <v>3.501999999999998</v>
      </c>
      <c r="U208" s="3">
        <v>0</v>
      </c>
      <c r="V208" s="3">
        <f>SUM(Table2[[#This Row],[Occupational Therapist Hours]:[OT Aide Hours]])/Table2[[#This Row],[MDS Census]]</f>
        <v>0.15746994535519124</v>
      </c>
      <c r="W208" s="3">
        <v>3.7228888888888894</v>
      </c>
      <c r="X208" s="3">
        <v>4.0918888888888887</v>
      </c>
      <c r="Y208" s="3">
        <v>0</v>
      </c>
      <c r="Z208" s="3">
        <f>SUM(Table2[[#This Row],[Physical Therapist (PT) Hours]:[PT Aide Hours]])/Table2[[#This Row],[MDS Census]]</f>
        <v>0.19216666666666668</v>
      </c>
      <c r="AA208" s="3">
        <v>0</v>
      </c>
      <c r="AB208" s="3">
        <v>0</v>
      </c>
      <c r="AC208" s="3">
        <v>0</v>
      </c>
      <c r="AD208" s="3">
        <v>0</v>
      </c>
      <c r="AE208" s="3">
        <v>0</v>
      </c>
      <c r="AF208" s="3">
        <v>0</v>
      </c>
      <c r="AG208" s="3">
        <v>0</v>
      </c>
      <c r="AH208" s="1" t="s">
        <v>206</v>
      </c>
      <c r="AI208" s="17">
        <v>4</v>
      </c>
      <c r="AJ208" s="1"/>
    </row>
    <row r="209" spans="1:36" x14ac:dyDescent="0.2">
      <c r="A209" s="1" t="s">
        <v>221</v>
      </c>
      <c r="B209" s="1" t="s">
        <v>429</v>
      </c>
      <c r="C209" s="1" t="s">
        <v>445</v>
      </c>
      <c r="D209" s="1" t="s">
        <v>572</v>
      </c>
      <c r="E209" s="3">
        <v>92.766666666666666</v>
      </c>
      <c r="F209" s="3">
        <v>5.6888888888888891</v>
      </c>
      <c r="G209" s="3">
        <v>0</v>
      </c>
      <c r="H209" s="3">
        <v>0</v>
      </c>
      <c r="I209" s="3">
        <v>0</v>
      </c>
      <c r="J209" s="3">
        <v>0</v>
      </c>
      <c r="K209" s="3">
        <v>0</v>
      </c>
      <c r="L209" s="3">
        <v>2.5662222222222222</v>
      </c>
      <c r="M209" s="3">
        <v>5.1555555555555559</v>
      </c>
      <c r="N209" s="3">
        <v>5.6163333333333316</v>
      </c>
      <c r="O209" s="3">
        <f>SUM(Table2[[#This Row],[Qualified Social Work Staff Hours]:[Other Social Work Staff Hours]])/Table2[[#This Row],[MDS Census]]</f>
        <v>0.11611809797580548</v>
      </c>
      <c r="P209" s="3">
        <v>8.2827777777777776</v>
      </c>
      <c r="Q209" s="3">
        <v>3.5463333333333327</v>
      </c>
      <c r="R209" s="3">
        <f>SUM(Table2[[#This Row],[Qualified Activities Professional Hours]:[Other Activities Professional Hours]])/Table2[[#This Row],[MDS Census]]</f>
        <v>0.12751467241585818</v>
      </c>
      <c r="S209" s="3">
        <v>0.15311111111111109</v>
      </c>
      <c r="T209" s="3">
        <v>1.3256666666666665</v>
      </c>
      <c r="U209" s="3">
        <v>0</v>
      </c>
      <c r="V209" s="3">
        <f>SUM(Table2[[#This Row],[Occupational Therapist Hours]:[OT Aide Hours]])/Table2[[#This Row],[MDS Census]]</f>
        <v>1.5940831237273925E-2</v>
      </c>
      <c r="W209" s="3">
        <v>0.20955555555555555</v>
      </c>
      <c r="X209" s="3">
        <v>4.350666666666668</v>
      </c>
      <c r="Y209" s="3">
        <v>0</v>
      </c>
      <c r="Z209" s="3">
        <f>SUM(Table2[[#This Row],[Physical Therapist (PT) Hours]:[PT Aide Hours]])/Table2[[#This Row],[MDS Census]]</f>
        <v>4.9157982991975102E-2</v>
      </c>
      <c r="AA209" s="3">
        <v>0</v>
      </c>
      <c r="AB209" s="3">
        <v>0</v>
      </c>
      <c r="AC209" s="3">
        <v>0</v>
      </c>
      <c r="AD209" s="3">
        <v>0</v>
      </c>
      <c r="AE209" s="3">
        <v>0</v>
      </c>
      <c r="AF209" s="3">
        <v>0</v>
      </c>
      <c r="AG209" s="3">
        <v>0</v>
      </c>
      <c r="AH209" s="1" t="s">
        <v>207</v>
      </c>
      <c r="AI209" s="17">
        <v>4</v>
      </c>
      <c r="AJ209" s="1"/>
    </row>
    <row r="210" spans="1:36" x14ac:dyDescent="0.2">
      <c r="A210" s="1" t="s">
        <v>221</v>
      </c>
      <c r="B210" s="1" t="s">
        <v>430</v>
      </c>
      <c r="C210" s="1" t="s">
        <v>472</v>
      </c>
      <c r="D210" s="1" t="s">
        <v>593</v>
      </c>
      <c r="E210" s="3">
        <v>79.322222222222223</v>
      </c>
      <c r="F210" s="3">
        <v>27.31977777777777</v>
      </c>
      <c r="G210" s="3">
        <v>0</v>
      </c>
      <c r="H210" s="3">
        <v>0.35555555555555557</v>
      </c>
      <c r="I210" s="3">
        <v>4.8888888888888893</v>
      </c>
      <c r="J210" s="3">
        <v>0</v>
      </c>
      <c r="K210" s="3">
        <v>0</v>
      </c>
      <c r="L210" s="3">
        <v>10.229666666666667</v>
      </c>
      <c r="M210" s="3">
        <v>5.6888888888888891</v>
      </c>
      <c r="N210" s="3">
        <v>0</v>
      </c>
      <c r="O210" s="3">
        <f>SUM(Table2[[#This Row],[Qualified Social Work Staff Hours]:[Other Social Work Staff Hours]])/Table2[[#This Row],[MDS Census]]</f>
        <v>7.1718728113181127E-2</v>
      </c>
      <c r="P210" s="3">
        <v>4.2705555555555543</v>
      </c>
      <c r="Q210" s="3">
        <v>5.065555555555556</v>
      </c>
      <c r="R210" s="3">
        <f>SUM(Table2[[#This Row],[Qualified Activities Professional Hours]:[Other Activities Professional Hours]])/Table2[[#This Row],[MDS Census]]</f>
        <v>0.11769855722089928</v>
      </c>
      <c r="S210" s="3">
        <v>19.194555555555556</v>
      </c>
      <c r="T210" s="3">
        <v>0</v>
      </c>
      <c r="U210" s="3">
        <v>0</v>
      </c>
      <c r="V210" s="3">
        <f>SUM(Table2[[#This Row],[Occupational Therapist Hours]:[OT Aide Hours]])/Table2[[#This Row],[MDS Census]]</f>
        <v>0.24198207031797173</v>
      </c>
      <c r="W210" s="3">
        <v>5.2338888888888899</v>
      </c>
      <c r="X210" s="3">
        <v>12.116888888888889</v>
      </c>
      <c r="Y210" s="3">
        <v>0</v>
      </c>
      <c r="Z210" s="3">
        <f>SUM(Table2[[#This Row],[Physical Therapist (PT) Hours]:[PT Aide Hours]])/Table2[[#This Row],[MDS Census]]</f>
        <v>0.21873791847597704</v>
      </c>
      <c r="AA210" s="3">
        <v>0</v>
      </c>
      <c r="AB210" s="3">
        <v>0</v>
      </c>
      <c r="AC210" s="3">
        <v>0</v>
      </c>
      <c r="AD210" s="3">
        <v>0</v>
      </c>
      <c r="AE210" s="3">
        <v>0</v>
      </c>
      <c r="AF210" s="3">
        <v>0</v>
      </c>
      <c r="AG210" s="3">
        <v>0</v>
      </c>
      <c r="AH210" s="1" t="s">
        <v>208</v>
      </c>
      <c r="AI210" s="17">
        <v>4</v>
      </c>
      <c r="AJ210" s="1"/>
    </row>
    <row r="211" spans="1:36" x14ac:dyDescent="0.2">
      <c r="A211" s="1" t="s">
        <v>221</v>
      </c>
      <c r="B211" s="1" t="s">
        <v>431</v>
      </c>
      <c r="C211" s="1" t="s">
        <v>445</v>
      </c>
      <c r="D211" s="1" t="s">
        <v>572</v>
      </c>
      <c r="E211" s="3">
        <v>38.033333333333331</v>
      </c>
      <c r="F211" s="3">
        <v>0</v>
      </c>
      <c r="G211" s="3">
        <v>0.53333333333333333</v>
      </c>
      <c r="H211" s="3">
        <v>0.34444444444444444</v>
      </c>
      <c r="I211" s="3">
        <v>2.2722222222222221</v>
      </c>
      <c r="J211" s="3">
        <v>0</v>
      </c>
      <c r="K211" s="3">
        <v>0</v>
      </c>
      <c r="L211" s="3">
        <v>4.8532222222222208</v>
      </c>
      <c r="M211" s="3">
        <v>5.2716666666666665</v>
      </c>
      <c r="N211" s="3">
        <v>0</v>
      </c>
      <c r="O211" s="3">
        <f>SUM(Table2[[#This Row],[Qualified Social Work Staff Hours]:[Other Social Work Staff Hours]])/Table2[[#This Row],[MDS Census]]</f>
        <v>0.13860648553900087</v>
      </c>
      <c r="P211" s="3">
        <v>0</v>
      </c>
      <c r="Q211" s="3">
        <v>10.963888888888889</v>
      </c>
      <c r="R211" s="3">
        <f>SUM(Table2[[#This Row],[Qualified Activities Professional Hours]:[Other Activities Professional Hours]])/Table2[[#This Row],[MDS Census]]</f>
        <v>0.28827052293309963</v>
      </c>
      <c r="S211" s="3">
        <v>5.2255555555555553</v>
      </c>
      <c r="T211" s="3">
        <v>4.9880000000000004</v>
      </c>
      <c r="U211" s="3">
        <v>0</v>
      </c>
      <c r="V211" s="3">
        <f>SUM(Table2[[#This Row],[Occupational Therapist Hours]:[OT Aide Hours]])/Table2[[#This Row],[MDS Census]]</f>
        <v>0.268542214431785</v>
      </c>
      <c r="W211" s="3">
        <v>1.0810000000000002</v>
      </c>
      <c r="X211" s="3">
        <v>4.8020000000000014</v>
      </c>
      <c r="Y211" s="3">
        <v>0.26922222222222225</v>
      </c>
      <c r="Z211" s="3">
        <f>SUM(Table2[[#This Row],[Physical Therapist (PT) Hours]:[PT Aide Hours]])/Table2[[#This Row],[MDS Census]]</f>
        <v>0.16175869120654401</v>
      </c>
      <c r="AA211" s="3">
        <v>0</v>
      </c>
      <c r="AB211" s="3">
        <v>0</v>
      </c>
      <c r="AC211" s="3">
        <v>0</v>
      </c>
      <c r="AD211" s="3">
        <v>0</v>
      </c>
      <c r="AE211" s="3">
        <v>0</v>
      </c>
      <c r="AF211" s="3">
        <v>0</v>
      </c>
      <c r="AG211" s="3">
        <v>0</v>
      </c>
      <c r="AH211" s="1" t="s">
        <v>209</v>
      </c>
      <c r="AI211" s="17">
        <v>4</v>
      </c>
      <c r="AJ211" s="1"/>
    </row>
    <row r="212" spans="1:36" x14ac:dyDescent="0.2">
      <c r="A212" s="1" t="s">
        <v>221</v>
      </c>
      <c r="B212" s="1" t="s">
        <v>432</v>
      </c>
      <c r="C212" s="1" t="s">
        <v>475</v>
      </c>
      <c r="D212" s="1" t="s">
        <v>596</v>
      </c>
      <c r="E212" s="3">
        <v>77.111111111111114</v>
      </c>
      <c r="F212" s="3">
        <v>10.569444444444445</v>
      </c>
      <c r="G212" s="3">
        <v>0</v>
      </c>
      <c r="H212" s="3">
        <v>0</v>
      </c>
      <c r="I212" s="3">
        <v>0</v>
      </c>
      <c r="J212" s="3">
        <v>0</v>
      </c>
      <c r="K212" s="3">
        <v>0</v>
      </c>
      <c r="L212" s="3">
        <v>4.8611111111111107</v>
      </c>
      <c r="M212" s="3">
        <v>5.4555555555555557</v>
      </c>
      <c r="N212" s="3">
        <v>0</v>
      </c>
      <c r="O212" s="3">
        <f>SUM(Table2[[#This Row],[Qualified Social Work Staff Hours]:[Other Social Work Staff Hours]])/Table2[[#This Row],[MDS Census]]</f>
        <v>7.0749279538904905E-2</v>
      </c>
      <c r="P212" s="3">
        <v>4.7055555555555557</v>
      </c>
      <c r="Q212" s="3">
        <v>0</v>
      </c>
      <c r="R212" s="3">
        <f>SUM(Table2[[#This Row],[Qualified Activities Professional Hours]:[Other Activities Professional Hours]])/Table2[[#This Row],[MDS Census]]</f>
        <v>6.102305475504323E-2</v>
      </c>
      <c r="S212" s="3">
        <v>4.2722222222222221</v>
      </c>
      <c r="T212" s="3">
        <v>4.7316666666666665</v>
      </c>
      <c r="U212" s="3">
        <v>0</v>
      </c>
      <c r="V212" s="3">
        <f>SUM(Table2[[#This Row],[Occupational Therapist Hours]:[OT Aide Hours]])/Table2[[#This Row],[MDS Census]]</f>
        <v>0.1167651296829971</v>
      </c>
      <c r="W212" s="3">
        <v>4.0888888888888886</v>
      </c>
      <c r="X212" s="3">
        <v>7.8388888888888886</v>
      </c>
      <c r="Y212" s="3">
        <v>0</v>
      </c>
      <c r="Z212" s="3">
        <f>SUM(Table2[[#This Row],[Physical Therapist (PT) Hours]:[PT Aide Hours]])/Table2[[#This Row],[MDS Census]]</f>
        <v>0.15468299711815561</v>
      </c>
      <c r="AA212" s="3">
        <v>0.23333333333333334</v>
      </c>
      <c r="AB212" s="3">
        <v>0</v>
      </c>
      <c r="AC212" s="3">
        <v>0</v>
      </c>
      <c r="AD212" s="3">
        <v>0</v>
      </c>
      <c r="AE212" s="3">
        <v>0</v>
      </c>
      <c r="AF212" s="3">
        <v>0</v>
      </c>
      <c r="AG212" s="3">
        <v>0</v>
      </c>
      <c r="AH212" s="1" t="s">
        <v>210</v>
      </c>
      <c r="AI212" s="17">
        <v>4</v>
      </c>
      <c r="AJ212" s="1"/>
    </row>
    <row r="213" spans="1:36" x14ac:dyDescent="0.2">
      <c r="A213" s="1" t="s">
        <v>221</v>
      </c>
      <c r="B213" s="1" t="s">
        <v>433</v>
      </c>
      <c r="C213" s="1" t="s">
        <v>445</v>
      </c>
      <c r="D213" s="1" t="s">
        <v>572</v>
      </c>
      <c r="E213" s="3">
        <v>27.655555555555555</v>
      </c>
      <c r="F213" s="3">
        <v>5.6888888888888891</v>
      </c>
      <c r="G213" s="3">
        <v>0.3888888888888889</v>
      </c>
      <c r="H213" s="3">
        <v>0.15555555555555556</v>
      </c>
      <c r="I213" s="3">
        <v>5.6888888888888891</v>
      </c>
      <c r="J213" s="3">
        <v>0</v>
      </c>
      <c r="K213" s="3">
        <v>0</v>
      </c>
      <c r="L213" s="3">
        <v>2.885222222222223</v>
      </c>
      <c r="M213" s="3">
        <v>0</v>
      </c>
      <c r="N213" s="3">
        <v>0</v>
      </c>
      <c r="O213" s="3">
        <f>SUM(Table2[[#This Row],[Qualified Social Work Staff Hours]:[Other Social Work Staff Hours]])/Table2[[#This Row],[MDS Census]]</f>
        <v>0</v>
      </c>
      <c r="P213" s="3">
        <v>0</v>
      </c>
      <c r="Q213" s="3">
        <v>6.6832222222222235</v>
      </c>
      <c r="R213" s="3">
        <f>SUM(Table2[[#This Row],[Qualified Activities Professional Hours]:[Other Activities Professional Hours]])/Table2[[#This Row],[MDS Census]]</f>
        <v>0.24165930092406593</v>
      </c>
      <c r="S213" s="3">
        <v>1.993222222222222</v>
      </c>
      <c r="T213" s="3">
        <v>0</v>
      </c>
      <c r="U213" s="3">
        <v>0</v>
      </c>
      <c r="V213" s="3">
        <f>SUM(Table2[[#This Row],[Occupational Therapist Hours]:[OT Aide Hours]])/Table2[[#This Row],[MDS Census]]</f>
        <v>7.2073121735636791E-2</v>
      </c>
      <c r="W213" s="3">
        <v>6.1111111111111109E-2</v>
      </c>
      <c r="X213" s="3">
        <v>3.7749999999999999</v>
      </c>
      <c r="Y213" s="3">
        <v>0</v>
      </c>
      <c r="Z213" s="3">
        <f>SUM(Table2[[#This Row],[Physical Therapist (PT) Hours]:[PT Aide Hours]])/Table2[[#This Row],[MDS Census]]</f>
        <v>0.13871032543190034</v>
      </c>
      <c r="AA213" s="3">
        <v>0</v>
      </c>
      <c r="AB213" s="3">
        <v>0</v>
      </c>
      <c r="AC213" s="3">
        <v>0</v>
      </c>
      <c r="AD213" s="3">
        <v>0</v>
      </c>
      <c r="AE213" s="3">
        <v>0</v>
      </c>
      <c r="AF213" s="3">
        <v>0</v>
      </c>
      <c r="AG213" s="3">
        <v>0</v>
      </c>
      <c r="AH213" s="1" t="s">
        <v>211</v>
      </c>
      <c r="AI213" s="17">
        <v>4</v>
      </c>
      <c r="AJ213" s="1"/>
    </row>
    <row r="214" spans="1:36" x14ac:dyDescent="0.2">
      <c r="A214" s="1" t="s">
        <v>221</v>
      </c>
      <c r="B214" s="1" t="s">
        <v>434</v>
      </c>
      <c r="C214" s="1" t="s">
        <v>566</v>
      </c>
      <c r="D214" s="1" t="s">
        <v>574</v>
      </c>
      <c r="E214" s="3">
        <v>43.422222222222224</v>
      </c>
      <c r="F214" s="3">
        <v>32.055555555555557</v>
      </c>
      <c r="G214" s="3">
        <v>0.22222222222222221</v>
      </c>
      <c r="H214" s="3">
        <v>0.24444444444444444</v>
      </c>
      <c r="I214" s="3">
        <v>0.17777777777777778</v>
      </c>
      <c r="J214" s="3">
        <v>0</v>
      </c>
      <c r="K214" s="3">
        <v>0</v>
      </c>
      <c r="L214" s="3">
        <v>3.0572222222222218</v>
      </c>
      <c r="M214" s="3">
        <v>0</v>
      </c>
      <c r="N214" s="3">
        <v>8.875</v>
      </c>
      <c r="O214" s="3">
        <f>SUM(Table2[[#This Row],[Qualified Social Work Staff Hours]:[Other Social Work Staff Hours]])/Table2[[#This Row],[MDS Census]]</f>
        <v>0.20438843398157625</v>
      </c>
      <c r="P214" s="3">
        <v>4.9972222222222218</v>
      </c>
      <c r="Q214" s="3">
        <v>2.875</v>
      </c>
      <c r="R214" s="3">
        <f>SUM(Table2[[#This Row],[Qualified Activities Professional Hours]:[Other Activities Professional Hours]])/Table2[[#This Row],[MDS Census]]</f>
        <v>0.1812947799385875</v>
      </c>
      <c r="S214" s="3">
        <v>2.0174444444444446</v>
      </c>
      <c r="T214" s="3">
        <v>4.3497777777777786</v>
      </c>
      <c r="U214" s="3">
        <v>0</v>
      </c>
      <c r="V214" s="3">
        <f>SUM(Table2[[#This Row],[Occupational Therapist Hours]:[OT Aide Hours]])/Table2[[#This Row],[MDS Census]]</f>
        <v>0.14663510747185263</v>
      </c>
      <c r="W214" s="3">
        <v>3.8613333333333331</v>
      </c>
      <c r="X214" s="3">
        <v>6.2392222222222218</v>
      </c>
      <c r="Y214" s="3">
        <v>0</v>
      </c>
      <c r="Z214" s="3">
        <f>SUM(Table2[[#This Row],[Physical Therapist (PT) Hours]:[PT Aide Hours]])/Table2[[#This Row],[MDS Census]]</f>
        <v>0.23261258955987715</v>
      </c>
      <c r="AA214" s="3">
        <v>0</v>
      </c>
      <c r="AB214" s="3">
        <v>0</v>
      </c>
      <c r="AC214" s="3">
        <v>0</v>
      </c>
      <c r="AD214" s="3">
        <v>0</v>
      </c>
      <c r="AE214" s="3">
        <v>0</v>
      </c>
      <c r="AF214" s="3">
        <v>0</v>
      </c>
      <c r="AG214" s="3">
        <v>0</v>
      </c>
      <c r="AH214" s="1" t="s">
        <v>212</v>
      </c>
      <c r="AI214" s="17">
        <v>4</v>
      </c>
      <c r="AJ214" s="1"/>
    </row>
    <row r="215" spans="1:36" x14ac:dyDescent="0.2">
      <c r="A215" s="1" t="s">
        <v>221</v>
      </c>
      <c r="B215" s="1" t="s">
        <v>435</v>
      </c>
      <c r="C215" s="1" t="s">
        <v>458</v>
      </c>
      <c r="D215" s="1" t="s">
        <v>572</v>
      </c>
      <c r="E215" s="3">
        <v>114.83333333333333</v>
      </c>
      <c r="F215" s="3">
        <v>36.788111111111107</v>
      </c>
      <c r="G215" s="3">
        <v>0</v>
      </c>
      <c r="H215" s="3">
        <v>0.1111111111111111</v>
      </c>
      <c r="I215" s="3">
        <v>0</v>
      </c>
      <c r="J215" s="3">
        <v>0</v>
      </c>
      <c r="K215" s="3">
        <v>0</v>
      </c>
      <c r="L215" s="3">
        <v>13.171888888888887</v>
      </c>
      <c r="M215" s="3">
        <v>10.492555555555557</v>
      </c>
      <c r="N215" s="3">
        <v>0</v>
      </c>
      <c r="O215" s="3">
        <f>SUM(Table2[[#This Row],[Qualified Social Work Staff Hours]:[Other Social Work Staff Hours]])/Table2[[#This Row],[MDS Census]]</f>
        <v>9.1372036768263193E-2</v>
      </c>
      <c r="P215" s="3">
        <v>5.4016666666666673</v>
      </c>
      <c r="Q215" s="3">
        <v>4.6841111111111111</v>
      </c>
      <c r="R215" s="3">
        <f>SUM(Table2[[#This Row],[Qualified Activities Professional Hours]:[Other Activities Professional Hours]])/Table2[[#This Row],[MDS Census]]</f>
        <v>8.7829704886308674E-2</v>
      </c>
      <c r="S215" s="3">
        <v>4.378222222222222</v>
      </c>
      <c r="T215" s="3">
        <v>7.4108888888888895</v>
      </c>
      <c r="U215" s="3">
        <v>0</v>
      </c>
      <c r="V215" s="3">
        <f>SUM(Table2[[#This Row],[Occupational Therapist Hours]:[OT Aide Hours]])/Table2[[#This Row],[MDS Census]]</f>
        <v>0.10266279632317368</v>
      </c>
      <c r="W215" s="3">
        <v>4.7064444444444451</v>
      </c>
      <c r="X215" s="3">
        <v>10.291222222222222</v>
      </c>
      <c r="Y215" s="3">
        <v>0</v>
      </c>
      <c r="Z215" s="3">
        <f>SUM(Table2[[#This Row],[Physical Therapist (PT) Hours]:[PT Aide Hours]])/Table2[[#This Row],[MDS Census]]</f>
        <v>0.13060377358490566</v>
      </c>
      <c r="AA215" s="3">
        <v>0</v>
      </c>
      <c r="AB215" s="3">
        <v>0</v>
      </c>
      <c r="AC215" s="3">
        <v>0</v>
      </c>
      <c r="AD215" s="3">
        <v>0</v>
      </c>
      <c r="AE215" s="3">
        <v>0</v>
      </c>
      <c r="AF215" s="3">
        <v>0</v>
      </c>
      <c r="AG215" s="3">
        <v>0</v>
      </c>
      <c r="AH215" s="1" t="s">
        <v>213</v>
      </c>
      <c r="AI215" s="17">
        <v>4</v>
      </c>
      <c r="AJ215" s="1"/>
    </row>
    <row r="216" spans="1:36" x14ac:dyDescent="0.2">
      <c r="A216" s="1" t="s">
        <v>221</v>
      </c>
      <c r="B216" s="1" t="s">
        <v>436</v>
      </c>
      <c r="C216" s="1" t="s">
        <v>472</v>
      </c>
      <c r="D216" s="1" t="s">
        <v>593</v>
      </c>
      <c r="E216" s="3">
        <v>61.255555555555553</v>
      </c>
      <c r="F216" s="3">
        <v>4.4055555555555568</v>
      </c>
      <c r="G216" s="3">
        <v>0.57777777777777772</v>
      </c>
      <c r="H216" s="3">
        <v>0</v>
      </c>
      <c r="I216" s="3">
        <v>0</v>
      </c>
      <c r="J216" s="3">
        <v>0</v>
      </c>
      <c r="K216" s="3">
        <v>0</v>
      </c>
      <c r="L216" s="3">
        <v>5.4183333333333339</v>
      </c>
      <c r="M216" s="3">
        <v>5.3619999999999983</v>
      </c>
      <c r="N216" s="3">
        <v>0.37766666666666671</v>
      </c>
      <c r="O216" s="3">
        <f>SUM(Table2[[#This Row],[Qualified Social Work Staff Hours]:[Other Social Work Staff Hours]])/Table2[[#This Row],[MDS Census]]</f>
        <v>9.3700344639941924E-2</v>
      </c>
      <c r="P216" s="3">
        <v>5.34311111111111</v>
      </c>
      <c r="Q216" s="3">
        <v>0</v>
      </c>
      <c r="R216" s="3">
        <f>SUM(Table2[[#This Row],[Qualified Activities Professional Hours]:[Other Activities Professional Hours]])/Table2[[#This Row],[MDS Census]]</f>
        <v>8.7226555414474868E-2</v>
      </c>
      <c r="S216" s="3">
        <v>4.3631111111111105</v>
      </c>
      <c r="T216" s="3">
        <v>0.45555555555555555</v>
      </c>
      <c r="U216" s="3">
        <v>0</v>
      </c>
      <c r="V216" s="3">
        <f>SUM(Table2[[#This Row],[Occupational Therapist Hours]:[OT Aide Hours]])/Table2[[#This Row],[MDS Census]]</f>
        <v>7.8664973698530746E-2</v>
      </c>
      <c r="W216" s="3">
        <v>4.1244444444444452</v>
      </c>
      <c r="X216" s="3">
        <v>3.5322222222222233</v>
      </c>
      <c r="Y216" s="3">
        <v>0</v>
      </c>
      <c r="Z216" s="3">
        <f>SUM(Table2[[#This Row],[Physical Therapist (PT) Hours]:[PT Aide Hours]])/Table2[[#This Row],[MDS Census]]</f>
        <v>0.12499546526392166</v>
      </c>
      <c r="AA216" s="3">
        <v>0</v>
      </c>
      <c r="AB216" s="3">
        <v>0</v>
      </c>
      <c r="AC216" s="3">
        <v>0</v>
      </c>
      <c r="AD216" s="3">
        <v>0</v>
      </c>
      <c r="AE216" s="3">
        <v>0</v>
      </c>
      <c r="AF216" s="3">
        <v>0</v>
      </c>
      <c r="AG216" s="3">
        <v>0</v>
      </c>
      <c r="AH216" s="1" t="s">
        <v>214</v>
      </c>
      <c r="AI216" s="17">
        <v>4</v>
      </c>
      <c r="AJ216" s="1"/>
    </row>
    <row r="217" spans="1:36" x14ac:dyDescent="0.2">
      <c r="A217" s="1" t="s">
        <v>221</v>
      </c>
      <c r="B217" s="1" t="s">
        <v>437</v>
      </c>
      <c r="C217" s="1" t="s">
        <v>567</v>
      </c>
      <c r="D217" s="1" t="s">
        <v>572</v>
      </c>
      <c r="E217" s="3">
        <v>85.188888888888883</v>
      </c>
      <c r="F217" s="3">
        <v>63.563999999999993</v>
      </c>
      <c r="G217" s="3">
        <v>0</v>
      </c>
      <c r="H217" s="3">
        <v>0.44444444444444442</v>
      </c>
      <c r="I217" s="3">
        <v>1.7166666666666666</v>
      </c>
      <c r="J217" s="3">
        <v>0</v>
      </c>
      <c r="K217" s="3">
        <v>0</v>
      </c>
      <c r="L217" s="3">
        <v>13.923666666666666</v>
      </c>
      <c r="M217" s="3">
        <v>11.022222222222222</v>
      </c>
      <c r="N217" s="3">
        <v>0</v>
      </c>
      <c r="O217" s="3">
        <f>SUM(Table2[[#This Row],[Qualified Social Work Staff Hours]:[Other Social Work Staff Hours]])/Table2[[#This Row],[MDS Census]]</f>
        <v>0.12938567888352681</v>
      </c>
      <c r="P217" s="3">
        <v>5.333333333333333</v>
      </c>
      <c r="Q217" s="3">
        <v>4.761555555555554</v>
      </c>
      <c r="R217" s="3">
        <f>SUM(Table2[[#This Row],[Qualified Activities Professional Hours]:[Other Activities Professional Hours]])/Table2[[#This Row],[MDS Census]]</f>
        <v>0.11850006521455587</v>
      </c>
      <c r="S217" s="3">
        <v>9.9292222222222204</v>
      </c>
      <c r="T217" s="3">
        <v>8.411888888888889</v>
      </c>
      <c r="U217" s="3">
        <v>0</v>
      </c>
      <c r="V217" s="3">
        <f>SUM(Table2[[#This Row],[Occupational Therapist Hours]:[OT Aide Hours]])/Table2[[#This Row],[MDS Census]]</f>
        <v>0.21529933481152994</v>
      </c>
      <c r="W217" s="3">
        <v>9.4037777777777762</v>
      </c>
      <c r="X217" s="3">
        <v>14.516888888888889</v>
      </c>
      <c r="Y217" s="3">
        <v>0</v>
      </c>
      <c r="Z217" s="3">
        <f>SUM(Table2[[#This Row],[Physical Therapist (PT) Hours]:[PT Aide Hours]])/Table2[[#This Row],[MDS Census]]</f>
        <v>0.28079561758184429</v>
      </c>
      <c r="AA217" s="3">
        <v>0</v>
      </c>
      <c r="AB217" s="3">
        <v>0</v>
      </c>
      <c r="AC217" s="3">
        <v>0</v>
      </c>
      <c r="AD217" s="3">
        <v>0</v>
      </c>
      <c r="AE217" s="3">
        <v>0</v>
      </c>
      <c r="AF217" s="3">
        <v>0</v>
      </c>
      <c r="AG217" s="3">
        <v>0</v>
      </c>
      <c r="AH217" s="1" t="s">
        <v>215</v>
      </c>
      <c r="AI217" s="17">
        <v>4</v>
      </c>
      <c r="AJ217" s="1"/>
    </row>
    <row r="218" spans="1:36" x14ac:dyDescent="0.2">
      <c r="A218" s="1" t="s">
        <v>221</v>
      </c>
      <c r="B218" s="1" t="s">
        <v>438</v>
      </c>
      <c r="C218" s="1" t="s">
        <v>454</v>
      </c>
      <c r="D218" s="1" t="s">
        <v>579</v>
      </c>
      <c r="E218" s="3">
        <v>62.822222222222223</v>
      </c>
      <c r="F218" s="3">
        <v>34.198222222222221</v>
      </c>
      <c r="G218" s="3">
        <v>0</v>
      </c>
      <c r="H218" s="3">
        <v>0.89166666666666672</v>
      </c>
      <c r="I218" s="3">
        <v>1.6</v>
      </c>
      <c r="J218" s="3">
        <v>0</v>
      </c>
      <c r="K218" s="3">
        <v>0</v>
      </c>
      <c r="L218" s="3">
        <v>10.233111111111111</v>
      </c>
      <c r="M218" s="3">
        <v>0</v>
      </c>
      <c r="N218" s="3">
        <v>5.2444444444444445</v>
      </c>
      <c r="O218" s="3">
        <f>SUM(Table2[[#This Row],[Qualified Social Work Staff Hours]:[Other Social Work Staff Hours]])/Table2[[#This Row],[MDS Census]]</f>
        <v>8.3480721613017339E-2</v>
      </c>
      <c r="P218" s="3">
        <v>5.2444444444444445</v>
      </c>
      <c r="Q218" s="3">
        <v>0</v>
      </c>
      <c r="R218" s="3">
        <f>SUM(Table2[[#This Row],[Qualified Activities Professional Hours]:[Other Activities Professional Hours]])/Table2[[#This Row],[MDS Census]]</f>
        <v>8.3480721613017339E-2</v>
      </c>
      <c r="S218" s="3">
        <v>10.971555555555556</v>
      </c>
      <c r="T218" s="3">
        <v>15.961555555555552</v>
      </c>
      <c r="U218" s="3">
        <v>0</v>
      </c>
      <c r="V218" s="3">
        <f>SUM(Table2[[#This Row],[Occupational Therapist Hours]:[OT Aide Hours]])/Table2[[#This Row],[MDS Census]]</f>
        <v>0.42871949062610537</v>
      </c>
      <c r="W218" s="3">
        <v>11.355222222222222</v>
      </c>
      <c r="X218" s="3">
        <v>14.244111111111113</v>
      </c>
      <c r="Y218" s="3">
        <v>5.403444444444446</v>
      </c>
      <c r="Z218" s="3">
        <f>SUM(Table2[[#This Row],[Physical Therapist (PT) Hours]:[PT Aide Hours]])/Table2[[#This Row],[MDS Census]]</f>
        <v>0.49350017686593567</v>
      </c>
      <c r="AA218" s="3">
        <v>0</v>
      </c>
      <c r="AB218" s="3">
        <v>0</v>
      </c>
      <c r="AC218" s="3">
        <v>0</v>
      </c>
      <c r="AD218" s="3">
        <v>0</v>
      </c>
      <c r="AE218" s="3">
        <v>0</v>
      </c>
      <c r="AF218" s="3">
        <v>0</v>
      </c>
      <c r="AG218" s="3">
        <v>0</v>
      </c>
      <c r="AH218" s="1" t="s">
        <v>216</v>
      </c>
      <c r="AI218" s="17">
        <v>4</v>
      </c>
      <c r="AJ218" s="1"/>
    </row>
    <row r="219" spans="1:36" x14ac:dyDescent="0.2">
      <c r="A219" s="1" t="s">
        <v>221</v>
      </c>
      <c r="B219" s="1" t="s">
        <v>439</v>
      </c>
      <c r="C219" s="1" t="s">
        <v>568</v>
      </c>
      <c r="D219" s="1" t="s">
        <v>572</v>
      </c>
      <c r="E219" s="3">
        <v>88.74444444444444</v>
      </c>
      <c r="F219" s="3">
        <v>5.6888888888888891</v>
      </c>
      <c r="G219" s="3">
        <v>1.4</v>
      </c>
      <c r="H219" s="3">
        <v>0</v>
      </c>
      <c r="I219" s="3">
        <v>1.4833333333333334</v>
      </c>
      <c r="J219" s="3">
        <v>0</v>
      </c>
      <c r="K219" s="3">
        <v>0</v>
      </c>
      <c r="L219" s="3">
        <v>3.0027777777777778</v>
      </c>
      <c r="M219" s="3">
        <v>0</v>
      </c>
      <c r="N219" s="3">
        <v>5.1611111111111114</v>
      </c>
      <c r="O219" s="3">
        <f>SUM(Table2[[#This Row],[Qualified Social Work Staff Hours]:[Other Social Work Staff Hours]])/Table2[[#This Row],[MDS Census]]</f>
        <v>5.815700513334169E-2</v>
      </c>
      <c r="P219" s="3">
        <v>0</v>
      </c>
      <c r="Q219" s="3">
        <v>10.963888888888889</v>
      </c>
      <c r="R219" s="3">
        <f>SUM(Table2[[#This Row],[Qualified Activities Professional Hours]:[Other Activities Professional Hours]])/Table2[[#This Row],[MDS Census]]</f>
        <v>0.12354450982847127</v>
      </c>
      <c r="S219" s="3">
        <v>4.3833333333333337</v>
      </c>
      <c r="T219" s="3">
        <v>2.2213333333333334</v>
      </c>
      <c r="U219" s="3">
        <v>0</v>
      </c>
      <c r="V219" s="3">
        <f>SUM(Table2[[#This Row],[Occupational Therapist Hours]:[OT Aide Hours]])/Table2[[#This Row],[MDS Census]]</f>
        <v>7.4423438086891197E-2</v>
      </c>
      <c r="W219" s="3">
        <v>1.1444444444444444</v>
      </c>
      <c r="X219" s="3">
        <v>5.7777777777777777</v>
      </c>
      <c r="Y219" s="3">
        <v>0</v>
      </c>
      <c r="Z219" s="3">
        <f>SUM(Table2[[#This Row],[Physical Therapist (PT) Hours]:[PT Aide Hours]])/Table2[[#This Row],[MDS Census]]</f>
        <v>7.8001752848378625E-2</v>
      </c>
      <c r="AA219" s="3">
        <v>0</v>
      </c>
      <c r="AB219" s="3">
        <v>0</v>
      </c>
      <c r="AC219" s="3">
        <v>0</v>
      </c>
      <c r="AD219" s="3">
        <v>0</v>
      </c>
      <c r="AE219" s="3">
        <v>0</v>
      </c>
      <c r="AF219" s="3">
        <v>0</v>
      </c>
      <c r="AG219" s="3">
        <v>0</v>
      </c>
      <c r="AH219" s="1" t="s">
        <v>217</v>
      </c>
      <c r="AI219" s="17">
        <v>4</v>
      </c>
      <c r="AJ219" s="1"/>
    </row>
    <row r="220" spans="1:36" x14ac:dyDescent="0.2">
      <c r="A220" s="1" t="s">
        <v>221</v>
      </c>
      <c r="B220" s="1" t="s">
        <v>440</v>
      </c>
      <c r="C220" s="1" t="s">
        <v>569</v>
      </c>
      <c r="D220" s="1" t="s">
        <v>572</v>
      </c>
      <c r="E220" s="3">
        <v>79.322222222222223</v>
      </c>
      <c r="F220" s="3">
        <v>59.233555555555547</v>
      </c>
      <c r="G220" s="3">
        <v>8.8888888888888892E-2</v>
      </c>
      <c r="H220" s="3">
        <v>0.8</v>
      </c>
      <c r="I220" s="3">
        <v>2.0777777777777779</v>
      </c>
      <c r="J220" s="3">
        <v>0</v>
      </c>
      <c r="K220" s="3">
        <v>0</v>
      </c>
      <c r="L220" s="3">
        <v>13.044222222222217</v>
      </c>
      <c r="M220" s="3">
        <v>10.933333333333334</v>
      </c>
      <c r="N220" s="3">
        <v>5.0296666666666665</v>
      </c>
      <c r="O220" s="3">
        <f>SUM(Table2[[#This Row],[Qualified Social Work Staff Hours]:[Other Social Work Staff Hours]])/Table2[[#This Row],[MDS Census]]</f>
        <v>0.20124247093430453</v>
      </c>
      <c r="P220" s="3">
        <v>4.5777777777777775</v>
      </c>
      <c r="Q220" s="3">
        <v>0</v>
      </c>
      <c r="R220" s="3">
        <f>SUM(Table2[[#This Row],[Qualified Activities Professional Hours]:[Other Activities Professional Hours]])/Table2[[#This Row],[MDS Census]]</f>
        <v>5.7711164028575429E-2</v>
      </c>
      <c r="S220" s="3">
        <v>8.66</v>
      </c>
      <c r="T220" s="3">
        <v>14.080333333333334</v>
      </c>
      <c r="U220" s="3">
        <v>0</v>
      </c>
      <c r="V220" s="3">
        <f>SUM(Table2[[#This Row],[Occupational Therapist Hours]:[OT Aide Hours]])/Table2[[#This Row],[MDS Census]]</f>
        <v>0.28668300882476538</v>
      </c>
      <c r="W220" s="3">
        <v>7.3592222222222228</v>
      </c>
      <c r="X220" s="3">
        <v>15.319333333333338</v>
      </c>
      <c r="Y220" s="3">
        <v>3.7678888888888884</v>
      </c>
      <c r="Z220" s="3">
        <f>SUM(Table2[[#This Row],[Physical Therapist (PT) Hours]:[PT Aide Hours]])/Table2[[#This Row],[MDS Census]]</f>
        <v>0.33340523882896772</v>
      </c>
      <c r="AA220" s="3">
        <v>0</v>
      </c>
      <c r="AB220" s="3">
        <v>0</v>
      </c>
      <c r="AC220" s="3">
        <v>0</v>
      </c>
      <c r="AD220" s="3">
        <v>0</v>
      </c>
      <c r="AE220" s="3">
        <v>0</v>
      </c>
      <c r="AF220" s="3">
        <v>0</v>
      </c>
      <c r="AG220" s="3">
        <v>0</v>
      </c>
      <c r="AH220" s="1" t="s">
        <v>218</v>
      </c>
      <c r="AI220" s="17">
        <v>4</v>
      </c>
      <c r="AJ220" s="1"/>
    </row>
    <row r="221" spans="1:36" x14ac:dyDescent="0.2">
      <c r="A221" s="1" t="s">
        <v>221</v>
      </c>
      <c r="B221" s="1" t="s">
        <v>441</v>
      </c>
      <c r="C221" s="1" t="s">
        <v>456</v>
      </c>
      <c r="D221" s="1" t="s">
        <v>581</v>
      </c>
      <c r="E221" s="3">
        <v>44.12222222222222</v>
      </c>
      <c r="F221" s="3">
        <v>0</v>
      </c>
      <c r="G221" s="3">
        <v>0</v>
      </c>
      <c r="H221" s="3">
        <v>0</v>
      </c>
      <c r="I221" s="3">
        <v>0</v>
      </c>
      <c r="J221" s="3">
        <v>0</v>
      </c>
      <c r="K221" s="3">
        <v>0</v>
      </c>
      <c r="L221" s="3">
        <v>0</v>
      </c>
      <c r="M221" s="3">
        <v>5.3712222222222206</v>
      </c>
      <c r="N221" s="3">
        <v>0</v>
      </c>
      <c r="O221" s="3">
        <f>SUM(Table2[[#This Row],[Qualified Social Work Staff Hours]:[Other Social Work Staff Hours]])/Table2[[#This Row],[MDS Census]]</f>
        <v>0.12173507932510699</v>
      </c>
      <c r="P221" s="3">
        <v>47.567111111111132</v>
      </c>
      <c r="Q221" s="3">
        <v>0</v>
      </c>
      <c r="R221" s="3">
        <f>SUM(Table2[[#This Row],[Qualified Activities Professional Hours]:[Other Activities Professional Hours]])/Table2[[#This Row],[MDS Census]]</f>
        <v>1.0780760513724508</v>
      </c>
      <c r="S221" s="3">
        <v>0</v>
      </c>
      <c r="T221" s="3">
        <v>0</v>
      </c>
      <c r="U221" s="3">
        <v>0</v>
      </c>
      <c r="V221" s="3">
        <f>SUM(Table2[[#This Row],[Occupational Therapist Hours]:[OT Aide Hours]])/Table2[[#This Row],[MDS Census]]</f>
        <v>0</v>
      </c>
      <c r="W221" s="3">
        <v>0</v>
      </c>
      <c r="X221" s="3">
        <v>0</v>
      </c>
      <c r="Y221" s="3">
        <v>0</v>
      </c>
      <c r="Z221" s="3">
        <f>SUM(Table2[[#This Row],[Physical Therapist (PT) Hours]:[PT Aide Hours]])/Table2[[#This Row],[MDS Census]]</f>
        <v>0</v>
      </c>
      <c r="AA221" s="3">
        <v>0</v>
      </c>
      <c r="AB221" s="3">
        <v>0</v>
      </c>
      <c r="AC221" s="3">
        <v>0</v>
      </c>
      <c r="AD221" s="3">
        <v>0</v>
      </c>
      <c r="AE221" s="3">
        <v>0</v>
      </c>
      <c r="AF221" s="3">
        <v>0</v>
      </c>
      <c r="AG221" s="3">
        <v>10.401444444444444</v>
      </c>
      <c r="AH221" s="1" t="s">
        <v>219</v>
      </c>
      <c r="AI221" s="17">
        <v>4</v>
      </c>
      <c r="AJ221" s="1"/>
    </row>
    <row r="222" spans="1:36" x14ac:dyDescent="0.2">
      <c r="A222" s="1" t="s">
        <v>221</v>
      </c>
      <c r="B222" s="1" t="s">
        <v>442</v>
      </c>
      <c r="C222" s="1" t="s">
        <v>456</v>
      </c>
      <c r="D222" s="1" t="s">
        <v>581</v>
      </c>
      <c r="E222" s="3">
        <v>43.588888888888889</v>
      </c>
      <c r="F222" s="3">
        <v>12.269444444444444</v>
      </c>
      <c r="G222" s="3">
        <v>0</v>
      </c>
      <c r="H222" s="3">
        <v>0.19444444444444445</v>
      </c>
      <c r="I222" s="3">
        <v>0</v>
      </c>
      <c r="J222" s="3">
        <v>0</v>
      </c>
      <c r="K222" s="3">
        <v>0</v>
      </c>
      <c r="L222" s="3">
        <v>0</v>
      </c>
      <c r="M222" s="3">
        <v>0</v>
      </c>
      <c r="N222" s="3">
        <v>5.0166666666666666</v>
      </c>
      <c r="O222" s="3">
        <f>SUM(Table2[[#This Row],[Qualified Social Work Staff Hours]:[Other Social Work Staff Hours]])/Table2[[#This Row],[MDS Census]]</f>
        <v>0.11509049197043079</v>
      </c>
      <c r="P222" s="3">
        <v>4.3805555555555555</v>
      </c>
      <c r="Q222" s="3">
        <v>1.8027777777777778</v>
      </c>
      <c r="R222" s="3">
        <f>SUM(Table2[[#This Row],[Qualified Activities Professional Hours]:[Other Activities Professional Hours]])/Table2[[#This Row],[MDS Census]]</f>
        <v>0.14185572266122864</v>
      </c>
      <c r="S222" s="3">
        <v>0</v>
      </c>
      <c r="T222" s="3">
        <v>0</v>
      </c>
      <c r="U222" s="3">
        <v>0</v>
      </c>
      <c r="V222" s="3">
        <f>SUM(Table2[[#This Row],[Occupational Therapist Hours]:[OT Aide Hours]])/Table2[[#This Row],[MDS Census]]</f>
        <v>0</v>
      </c>
      <c r="W222" s="3">
        <v>0</v>
      </c>
      <c r="X222" s="3">
        <v>0</v>
      </c>
      <c r="Y222" s="3">
        <v>0</v>
      </c>
      <c r="Z222" s="3">
        <f>SUM(Table2[[#This Row],[Physical Therapist (PT) Hours]:[PT Aide Hours]])/Table2[[#This Row],[MDS Census]]</f>
        <v>0</v>
      </c>
      <c r="AA222" s="3">
        <v>0</v>
      </c>
      <c r="AB222" s="3">
        <v>0</v>
      </c>
      <c r="AC222" s="3">
        <v>0</v>
      </c>
      <c r="AD222" s="3">
        <v>0</v>
      </c>
      <c r="AE222" s="3">
        <v>0</v>
      </c>
      <c r="AF222" s="3">
        <v>0</v>
      </c>
      <c r="AG222" s="3">
        <v>0</v>
      </c>
      <c r="AH222" s="1" t="s">
        <v>220</v>
      </c>
      <c r="AI222" s="17">
        <v>4</v>
      </c>
      <c r="AJ222" s="1"/>
    </row>
  </sheetData>
  <pageMargins left="0.7" right="0.7" top="0.75" bottom="0.75" header="0.3" footer="0.3"/>
  <pageSetup orientation="portrait" horizontalDpi="1200" verticalDpi="1200" r:id="rId1"/>
  <ignoredErrors>
    <ignoredError sqref="AH2:AH222"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FC60-0369-48E5-840E-3ECE87C06A99}">
  <dimension ref="B2:O54"/>
  <sheetViews>
    <sheetView zoomScale="80" zoomScaleNormal="80" workbookViewId="0">
      <pane ySplit="2" topLeftCell="A3" activePane="bottomLeft" state="frozen"/>
      <selection activeCell="D1" sqref="D1"/>
      <selection pane="bottomLeft"/>
    </sheetView>
  </sheetViews>
  <sheetFormatPr baseColWidth="10" defaultColWidth="8.83203125" defaultRowHeight="16" x14ac:dyDescent="0.2"/>
  <cols>
    <col min="1" max="1" width="3" style="2" customWidth="1"/>
    <col min="2" max="2" width="21.83203125" style="2" customWidth="1"/>
    <col min="3" max="3" width="11.5" style="2" customWidth="1"/>
    <col min="4" max="4" width="4.6640625" style="2" customWidth="1"/>
    <col min="5" max="5" width="5.33203125" style="2" customWidth="1"/>
    <col min="6" max="6" width="40.5" style="2" customWidth="1"/>
    <col min="7" max="7" width="12.6640625" style="2" customWidth="1"/>
    <col min="8" max="8" width="12.5" style="2" customWidth="1"/>
    <col min="9" max="18" width="8.83203125" style="2"/>
    <col min="19" max="19" width="22.83203125" style="2" customWidth="1"/>
    <col min="20" max="20" width="16.33203125" style="2" customWidth="1"/>
    <col min="21" max="21" width="13.6640625" style="2" customWidth="1"/>
    <col min="22" max="16384" width="8.83203125" style="2"/>
  </cols>
  <sheetData>
    <row r="2" spans="2:15" ht="53" customHeight="1" x14ac:dyDescent="0.2">
      <c r="B2" s="15" t="s">
        <v>635</v>
      </c>
      <c r="C2" s="15" t="s">
        <v>714</v>
      </c>
      <c r="D2" s="16"/>
      <c r="F2" s="2" t="s">
        <v>734</v>
      </c>
      <c r="G2" s="2" t="s">
        <v>750</v>
      </c>
      <c r="H2" s="25" t="s">
        <v>747</v>
      </c>
      <c r="I2" s="25" t="s">
        <v>651</v>
      </c>
    </row>
    <row r="3" spans="2:15" ht="15" customHeight="1" x14ac:dyDescent="0.2">
      <c r="B3" s="8" t="s">
        <v>721</v>
      </c>
      <c r="C3" s="7">
        <f>AVERAGE(Nurse!E:E)</f>
        <v>83.816490698843623</v>
      </c>
      <c r="D3" s="7"/>
      <c r="F3" s="28" t="s">
        <v>727</v>
      </c>
      <c r="G3" s="21">
        <f>SUM(Table3[Total Hours Nurse Staffing])</f>
        <v>73830.579666666643</v>
      </c>
      <c r="H3" s="24" t="s">
        <v>720</v>
      </c>
      <c r="I3" s="22">
        <f>Table30[[#This Row],[State Total]]/C7</f>
        <v>3.9857910815723012</v>
      </c>
    </row>
    <row r="4" spans="2:15" ht="15" customHeight="1" x14ac:dyDescent="0.2">
      <c r="B4" s="9" t="s">
        <v>662</v>
      </c>
      <c r="C4" s="7">
        <f>SUM(Nurse!J:J)/SUM(Nurse!E:E)</f>
        <v>3.9857910815723012</v>
      </c>
      <c r="D4" s="7"/>
      <c r="F4" s="12" t="s">
        <v>788</v>
      </c>
      <c r="G4" s="21">
        <f>SUM(Table3[Total Direct Care Staff Hours])</f>
        <v>67860.953888888907</v>
      </c>
      <c r="H4" s="24">
        <f>Table30[[#This Row],[State Total]]/G3</f>
        <v>0.91914426509002567</v>
      </c>
      <c r="I4" s="22">
        <f>Table30[[#This Row],[State Total]]/C7</f>
        <v>3.6635170144741513</v>
      </c>
    </row>
    <row r="5" spans="2:15" ht="15" customHeight="1" thickBot="1" x14ac:dyDescent="0.25">
      <c r="B5" s="10" t="s">
        <v>787</v>
      </c>
      <c r="C5" s="11">
        <f>SUM(Nurse!L:L)/SUM(Nurse!E:E)</f>
        <v>0.61754098409822999</v>
      </c>
      <c r="D5" s="14"/>
      <c r="F5" s="28" t="s">
        <v>712</v>
      </c>
      <c r="G5" s="21">
        <f>SUM(Table3[Total RN Hours (w/ Admin, DON)])</f>
        <v>11438.986111111111</v>
      </c>
      <c r="H5" s="24">
        <f>Table30[[#This Row],[State Total]]/G3</f>
        <v>0.15493561289585317</v>
      </c>
      <c r="I5" s="22">
        <f>Table30[[#This Row],[State Total]]/C7</f>
        <v>0.61754098409822999</v>
      </c>
      <c r="J5" s="20"/>
      <c r="K5" s="20"/>
      <c r="L5" s="20"/>
      <c r="M5" s="20"/>
      <c r="N5" s="20"/>
      <c r="O5" s="20"/>
    </row>
    <row r="6" spans="2:15" ht="15" customHeight="1" x14ac:dyDescent="0.2">
      <c r="B6" s="18" t="s">
        <v>715</v>
      </c>
      <c r="C6" s="19">
        <f>COUNTA(Nurse!A:A)-1</f>
        <v>221</v>
      </c>
      <c r="D6" s="1"/>
      <c r="F6" s="27" t="s">
        <v>728</v>
      </c>
      <c r="G6" s="21">
        <f>SUM(Table3[RN Hours (excl. Admin, DON)])</f>
        <v>7163.1293333333369</v>
      </c>
      <c r="H6" s="24">
        <f>Table30[[#This Row],[State Total]]/G3</f>
        <v>9.7021171520983981E-2</v>
      </c>
      <c r="I6" s="22">
        <f>Table30[[#This Row],[State Total]]/C7</f>
        <v>0.38670612017203448</v>
      </c>
      <c r="J6" s="20"/>
      <c r="K6" s="20"/>
      <c r="L6" s="20"/>
      <c r="M6" s="20"/>
      <c r="N6" s="20"/>
      <c r="O6" s="20"/>
    </row>
    <row r="7" spans="2:15" ht="15" customHeight="1" x14ac:dyDescent="0.2">
      <c r="B7" s="18" t="s">
        <v>716</v>
      </c>
      <c r="C7" s="19">
        <f>SUM(Nurse!E:E)</f>
        <v>18523.444444444442</v>
      </c>
      <c r="D7" s="1"/>
      <c r="F7" s="27" t="s">
        <v>729</v>
      </c>
      <c r="G7" s="21">
        <f>SUM(Table3[RN Admin Hours])</f>
        <v>3084.6396666666665</v>
      </c>
      <c r="H7" s="24">
        <f>Table30[[#This Row],[State Total]]/G3</f>
        <v>4.1779973563709313E-2</v>
      </c>
      <c r="I7" s="22">
        <f>Table30[[#This Row],[State Total]]/C7</f>
        <v>0.16652624601855909</v>
      </c>
      <c r="J7" s="20"/>
      <c r="K7" s="20"/>
      <c r="L7" s="20"/>
      <c r="M7" s="20"/>
      <c r="N7" s="20"/>
      <c r="O7" s="20"/>
    </row>
    <row r="8" spans="2:15" ht="15" customHeight="1" x14ac:dyDescent="0.2">
      <c r="F8" s="27" t="s">
        <v>730</v>
      </c>
      <c r="G8" s="21">
        <f>SUM(Table3[RN DON Hours])</f>
        <v>1191.2171111111113</v>
      </c>
      <c r="H8" s="24">
        <f>Table30[[#This Row],[State Total]]/G3</f>
        <v>1.6134467811159924E-2</v>
      </c>
      <c r="I8" s="22">
        <f>Table30[[#This Row],[State Total]]/C7</f>
        <v>6.4308617907636589E-2</v>
      </c>
      <c r="J8" s="20"/>
      <c r="K8" s="20"/>
      <c r="L8" s="20"/>
      <c r="M8" s="20"/>
      <c r="N8" s="20"/>
      <c r="O8" s="20"/>
    </row>
    <row r="9" spans="2:15" ht="15" customHeight="1" x14ac:dyDescent="0.2">
      <c r="F9" s="12" t="s">
        <v>731</v>
      </c>
      <c r="G9" s="21">
        <f>SUM(Table3[Total LPN Hours (w/ Admin)])</f>
        <v>18624.573777777772</v>
      </c>
      <c r="H9" s="24">
        <f>Table30[[#This Row],[State Total]]/G3</f>
        <v>0.25226097183395779</v>
      </c>
      <c r="I9" s="22">
        <f>Table30[[#This Row],[State Total]]/C7</f>
        <v>1.0054595317645505</v>
      </c>
      <c r="J9" s="20"/>
      <c r="K9" s="20"/>
      <c r="L9" s="20"/>
      <c r="M9" s="20"/>
      <c r="N9" s="20"/>
      <c r="O9" s="20"/>
    </row>
    <row r="10" spans="2:15" ht="15" customHeight="1" x14ac:dyDescent="0.2">
      <c r="F10" s="27" t="s">
        <v>735</v>
      </c>
      <c r="G10" s="21">
        <f>SUM(Table3[LPN Hours (excl. Admin)])</f>
        <v>16930.804777777787</v>
      </c>
      <c r="H10" s="24">
        <f>Table30[[#This Row],[State Total]]/G3</f>
        <v>0.22931967829885239</v>
      </c>
      <c r="I10" s="22">
        <f>Table30[[#This Row],[State Total]]/C7</f>
        <v>0.91402032859259497</v>
      </c>
      <c r="J10" s="20"/>
      <c r="K10" s="20"/>
      <c r="L10" s="20"/>
      <c r="M10" s="20"/>
      <c r="N10" s="20"/>
      <c r="O10" s="20"/>
    </row>
    <row r="11" spans="2:15" ht="15" customHeight="1" x14ac:dyDescent="0.2">
      <c r="F11" s="27" t="s">
        <v>732</v>
      </c>
      <c r="G11" s="21">
        <f>SUM(Table3[LPN Admin Hours])</f>
        <v>1693.7690000000005</v>
      </c>
      <c r="H11" s="24">
        <f>Table30[[#This Row],[State Total]]/G3</f>
        <v>2.2941293535105628E-2</v>
      </c>
      <c r="I11" s="22">
        <f>Table30[[#This Row],[State Total]]/C7</f>
        <v>9.1439203171956293E-2</v>
      </c>
      <c r="J11" s="20"/>
      <c r="K11" s="20"/>
      <c r="L11" s="20"/>
      <c r="M11" s="20"/>
      <c r="N11" s="20"/>
      <c r="O11" s="20"/>
    </row>
    <row r="12" spans="2:15" ht="15" customHeight="1" x14ac:dyDescent="0.2">
      <c r="F12" s="12" t="s">
        <v>736</v>
      </c>
      <c r="G12" s="21">
        <f>SUM(Table3[Total CNA, NA TR, Med Aide/Tech Hours])</f>
        <v>43767.019777777765</v>
      </c>
      <c r="H12" s="24">
        <f>Table30[[#This Row],[State Total]]/G3</f>
        <v>0.59280341527018909</v>
      </c>
      <c r="I12" s="22">
        <f>Table30[[#This Row],[State Total]]/C7</f>
        <v>2.362790565709521</v>
      </c>
      <c r="J12" s="20"/>
      <c r="K12" s="20"/>
      <c r="L12" s="20"/>
      <c r="M12" s="20"/>
      <c r="N12" s="20"/>
      <c r="O12" s="20"/>
    </row>
    <row r="13" spans="2:15" ht="15" customHeight="1" x14ac:dyDescent="0.2">
      <c r="F13" s="27" t="s">
        <v>650</v>
      </c>
      <c r="G13" s="21">
        <f>SUM(Table3[CNA Hours])</f>
        <v>41643.094666666693</v>
      </c>
      <c r="H13" s="24">
        <f>Table30[[#This Row],[State Total]]/G3</f>
        <v>0.56403586230365066</v>
      </c>
      <c r="I13" s="22">
        <f>Table30[[#This Row],[State Total]]/C7</f>
        <v>2.248129109656833</v>
      </c>
      <c r="J13" s="20"/>
      <c r="K13" s="20"/>
      <c r="L13" s="20"/>
      <c r="M13" s="20"/>
      <c r="N13" s="20"/>
      <c r="O13" s="20"/>
    </row>
    <row r="14" spans="2:15" ht="15" customHeight="1" x14ac:dyDescent="0.2">
      <c r="F14" s="27" t="s">
        <v>717</v>
      </c>
      <c r="G14" s="21">
        <f>SUM(Table3[NA TR Hours])</f>
        <v>2059.5428888888878</v>
      </c>
      <c r="H14" s="24">
        <f>Table30[[#This Row],[State Total]]/G3</f>
        <v>2.7895526463254078E-2</v>
      </c>
      <c r="I14" s="22">
        <f>Table30[[#This Row],[State Total]]/C7</f>
        <v>0.11118574059300222</v>
      </c>
    </row>
    <row r="15" spans="2:15" ht="15" customHeight="1" x14ac:dyDescent="0.2">
      <c r="F15" s="29" t="s">
        <v>709</v>
      </c>
      <c r="G15" s="23">
        <f>SUM(Table3[Med Aide/Tech Hours])</f>
        <v>64.382222222222225</v>
      </c>
      <c r="H15" s="24">
        <f>Table30[[#This Row],[State Total]]/G3</f>
        <v>8.7202650328492266E-4</v>
      </c>
      <c r="I15" s="22">
        <f>Table30[[#This Row],[State Total]]/C7</f>
        <v>3.475715459687724E-3</v>
      </c>
    </row>
    <row r="16" spans="2:15" ht="15" customHeight="1" x14ac:dyDescent="0.2"/>
    <row r="17" spans="6:7" ht="15" customHeight="1" x14ac:dyDescent="0.2"/>
    <row r="18" spans="6:7" ht="15" customHeight="1" x14ac:dyDescent="0.2">
      <c r="F18" s="2" t="s">
        <v>745</v>
      </c>
      <c r="G18" s="2" t="s">
        <v>750</v>
      </c>
    </row>
    <row r="19" spans="6:7" ht="15" customHeight="1" x14ac:dyDescent="0.2">
      <c r="F19" s="2" t="s">
        <v>737</v>
      </c>
      <c r="G19" s="12">
        <f>SUM(Table3[RN Hours Contract])</f>
        <v>105.34377777777779</v>
      </c>
    </row>
    <row r="20" spans="6:7" ht="15" customHeight="1" x14ac:dyDescent="0.2">
      <c r="F20" s="2" t="s">
        <v>738</v>
      </c>
      <c r="G20" s="12">
        <f>SUM(Table3[RN Admin Hours Contract])</f>
        <v>30.738888888888887</v>
      </c>
    </row>
    <row r="21" spans="6:7" ht="15" customHeight="1" x14ac:dyDescent="0.2">
      <c r="F21" s="2" t="s">
        <v>739</v>
      </c>
      <c r="G21" s="12">
        <f>SUM(Table3[RN DON Hours Contract])</f>
        <v>29.838888888888889</v>
      </c>
    </row>
    <row r="22" spans="6:7" ht="15" customHeight="1" x14ac:dyDescent="0.2">
      <c r="F22" s="2" t="s">
        <v>740</v>
      </c>
      <c r="G22" s="12">
        <f>SUM(Table3[LPN Hours Contract])</f>
        <v>452.95088888888887</v>
      </c>
    </row>
    <row r="23" spans="6:7" ht="15" customHeight="1" x14ac:dyDescent="0.2">
      <c r="F23" s="2" t="s">
        <v>741</v>
      </c>
      <c r="G23" s="12">
        <f>SUM(Table3[LPN Admin Hours Contract])</f>
        <v>6.6666666666666666E-2</v>
      </c>
    </row>
    <row r="24" spans="6:7" ht="15" customHeight="1" x14ac:dyDescent="0.2">
      <c r="F24" s="2" t="s">
        <v>742</v>
      </c>
      <c r="G24" s="12">
        <f>SUM(Table3[CNA Hours Contract])</f>
        <v>756.05011111111105</v>
      </c>
    </row>
    <row r="25" spans="6:7" ht="15" customHeight="1" x14ac:dyDescent="0.2">
      <c r="F25" s="2" t="s">
        <v>743</v>
      </c>
      <c r="G25" s="12">
        <f>SUM(Table3[NA TR Hours Contract])</f>
        <v>0</v>
      </c>
    </row>
    <row r="26" spans="6:7" ht="15" customHeight="1" x14ac:dyDescent="0.2">
      <c r="F26" s="2" t="s">
        <v>744</v>
      </c>
      <c r="G26" s="12">
        <f>SUM(Table3[Med Aide Hours Contract])</f>
        <v>0</v>
      </c>
    </row>
    <row r="27" spans="6:7" ht="15" customHeight="1" x14ac:dyDescent="0.2">
      <c r="F27" s="2" t="s">
        <v>733</v>
      </c>
      <c r="G27" s="12">
        <f>SUM(G19:G26)</f>
        <v>1374.9892222222222</v>
      </c>
    </row>
    <row r="28" spans="6:7" ht="15" customHeight="1" x14ac:dyDescent="0.2">
      <c r="F28" s="2" t="s">
        <v>748</v>
      </c>
      <c r="G28" s="12">
        <f>G3-G27</f>
        <v>72455.590444444417</v>
      </c>
    </row>
    <row r="29" spans="6:7" ht="15" customHeight="1" x14ac:dyDescent="0.2">
      <c r="F29" s="2" t="s">
        <v>749</v>
      </c>
      <c r="G29" s="26">
        <f>G27/G3</f>
        <v>1.8623573435696705E-2</v>
      </c>
    </row>
    <row r="30" spans="6:7" ht="15" customHeight="1" x14ac:dyDescent="0.2"/>
    <row r="31" spans="6:7" ht="15" customHeight="1" x14ac:dyDescent="0.2">
      <c r="G31" s="12"/>
    </row>
    <row r="32" spans="6:7" ht="15" customHeight="1" x14ac:dyDescent="0.2"/>
    <row r="33" spans="6:7" ht="15" customHeight="1" x14ac:dyDescent="0.2">
      <c r="F33" s="2" t="s">
        <v>734</v>
      </c>
      <c r="G33" s="25" t="s">
        <v>651</v>
      </c>
    </row>
    <row r="34" spans="6:7" ht="15" customHeight="1" x14ac:dyDescent="0.2">
      <c r="F34" s="28" t="s">
        <v>713</v>
      </c>
      <c r="G34" s="22">
        <f>I3</f>
        <v>3.9857910815723012</v>
      </c>
    </row>
    <row r="35" spans="6:7" ht="15" customHeight="1" x14ac:dyDescent="0.2">
      <c r="F35" s="12" t="s">
        <v>746</v>
      </c>
      <c r="G35" s="22">
        <f>I5</f>
        <v>0.61754098409822999</v>
      </c>
    </row>
    <row r="36" spans="6:7" ht="15" customHeight="1" x14ac:dyDescent="0.2">
      <c r="F36" s="12" t="s">
        <v>652</v>
      </c>
      <c r="G36" s="22">
        <f>I9</f>
        <v>1.0054595317645505</v>
      </c>
    </row>
    <row r="37" spans="6:7" ht="15" customHeight="1" x14ac:dyDescent="0.2">
      <c r="F37" s="12" t="s">
        <v>751</v>
      </c>
      <c r="G37" s="22">
        <f>I12</f>
        <v>2.362790565709521</v>
      </c>
    </row>
    <row r="38" spans="6:7" ht="15" customHeight="1" x14ac:dyDescent="0.2"/>
    <row r="39" spans="6:7" ht="15" customHeight="1" x14ac:dyDescent="0.2"/>
    <row r="40" spans="6:7" ht="15" customHeight="1" x14ac:dyDescent="0.2"/>
    <row r="41" spans="6:7" ht="15" customHeight="1" x14ac:dyDescent="0.2"/>
    <row r="42" spans="6:7" ht="15" customHeight="1" x14ac:dyDescent="0.2"/>
    <row r="43" spans="6:7" ht="15" customHeight="1" x14ac:dyDescent="0.2"/>
    <row r="44" spans="6:7" ht="15" customHeight="1" x14ac:dyDescent="0.2"/>
    <row r="45" spans="6:7" ht="15" customHeight="1" x14ac:dyDescent="0.2"/>
    <row r="46" spans="6:7" ht="15" customHeight="1" x14ac:dyDescent="0.2"/>
    <row r="47" spans="6:7" ht="15" customHeight="1" x14ac:dyDescent="0.2"/>
    <row r="48" spans="6: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pageMargins left="0.7" right="0.7" top="0.75" bottom="0.75" header="0.3" footer="0.3"/>
  <pageSetup orientation="portrait" horizontalDpi="300" verticalDpi="300" r:id="rId1"/>
  <ignoredErrors>
    <ignoredError sqref="C3 C5:C7 H6:H8 H9:H15 I3:I15 H3:H4" calculatedColumn="1"/>
  </ignoredError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797E-2EFF-4EDA-98DE-5650C91D4B69}">
  <dimension ref="B32:C36"/>
  <sheetViews>
    <sheetView zoomScaleNormal="100" workbookViewId="0">
      <selection activeCell="H32" sqref="H32"/>
    </sheetView>
  </sheetViews>
  <sheetFormatPr baseColWidth="10" defaultColWidth="8.83203125" defaultRowHeight="15" x14ac:dyDescent="0.2"/>
  <sheetData>
    <row r="32" spans="2:3" ht="16" x14ac:dyDescent="0.2">
      <c r="B32" s="2"/>
      <c r="C32" s="25"/>
    </row>
    <row r="33" spans="2:3" ht="16" x14ac:dyDescent="0.2">
      <c r="B33" s="28"/>
      <c r="C33" s="22"/>
    </row>
    <row r="34" spans="2:3" ht="16" x14ac:dyDescent="0.2">
      <c r="B34" s="12"/>
      <c r="C34" s="22"/>
    </row>
    <row r="35" spans="2:3" ht="16" x14ac:dyDescent="0.2">
      <c r="B35" s="12"/>
      <c r="C35" s="22"/>
    </row>
    <row r="36" spans="2:3" ht="16" x14ac:dyDescent="0.2">
      <c r="B36" s="12"/>
      <c r="C36" s="22"/>
    </row>
  </sheetData>
  <pageMargins left="0.7" right="0.7" top="0.75" bottom="0.75" header="0.3" footer="0.3"/>
  <drawing r:id="rId1"/>
  <extLst>
    <ext xmlns:x15="http://schemas.microsoft.com/office/spreadsheetml/2010/11/main" uri="{F7C9EE02-42E1-4005-9D12-6889AFFD525C}">
      <x15:webExtensions xmlns:xm="http://schemas.microsoft.com/office/excel/2006/main">
        <x15:webExtension appRef="{A6DDE8EF-38AE-4F9B-B97D-BA0FCED26231}">
          <xm:f>'Summary Data'!$F$33:$G$37</xm:f>
        </x15:webExtension>
      </x15:webExtens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271C0-8052-48C4-8D5E-9180EAB545E4}">
  <dimension ref="B2:D28"/>
  <sheetViews>
    <sheetView zoomScale="70" zoomScaleNormal="70" workbookViewId="0"/>
  </sheetViews>
  <sheetFormatPr baseColWidth="10" defaultColWidth="8.83203125" defaultRowHeight="16" x14ac:dyDescent="0.2"/>
  <cols>
    <col min="1" max="1" width="100.1640625" style="2" customWidth="1"/>
    <col min="2" max="2" width="4.1640625" style="2" customWidth="1"/>
    <col min="3" max="3" width="21.6640625" style="2" customWidth="1"/>
    <col min="4" max="4" width="66.83203125" style="2" customWidth="1"/>
    <col min="5" max="16384" width="8.83203125" style="2"/>
  </cols>
  <sheetData>
    <row r="2" spans="2:4" ht="24" x14ac:dyDescent="0.3">
      <c r="C2" s="30" t="s">
        <v>753</v>
      </c>
      <c r="D2" s="31"/>
    </row>
    <row r="3" spans="2:4" x14ac:dyDescent="0.2">
      <c r="C3" s="32" t="s">
        <v>650</v>
      </c>
      <c r="D3" s="33" t="s">
        <v>754</v>
      </c>
    </row>
    <row r="4" spans="2:4" x14ac:dyDescent="0.2">
      <c r="C4" s="34" t="s">
        <v>651</v>
      </c>
      <c r="D4" s="35" t="s">
        <v>755</v>
      </c>
    </row>
    <row r="5" spans="2:4" x14ac:dyDescent="0.2">
      <c r="C5" s="34" t="s">
        <v>652</v>
      </c>
      <c r="D5" s="35" t="s">
        <v>756</v>
      </c>
    </row>
    <row r="6" spans="2:4" ht="15.75" customHeight="1" x14ac:dyDescent="0.2">
      <c r="C6" s="34" t="s">
        <v>709</v>
      </c>
      <c r="D6" s="35" t="s">
        <v>757</v>
      </c>
    </row>
    <row r="7" spans="2:4" ht="15.5" customHeight="1" x14ac:dyDescent="0.2">
      <c r="C7" s="34" t="s">
        <v>717</v>
      </c>
      <c r="D7" s="35" t="s">
        <v>758</v>
      </c>
    </row>
    <row r="8" spans="2:4" x14ac:dyDescent="0.2">
      <c r="C8" s="34" t="s">
        <v>759</v>
      </c>
      <c r="D8" s="35" t="s">
        <v>760</v>
      </c>
    </row>
    <row r="9" spans="2:4" x14ac:dyDescent="0.2">
      <c r="C9" s="36" t="s">
        <v>761</v>
      </c>
      <c r="D9" s="34" t="s">
        <v>762</v>
      </c>
    </row>
    <row r="10" spans="2:4" x14ac:dyDescent="0.2">
      <c r="B10" s="37"/>
      <c r="C10" s="34" t="s">
        <v>763</v>
      </c>
      <c r="D10" s="35" t="s">
        <v>764</v>
      </c>
    </row>
    <row r="11" spans="2:4" x14ac:dyDescent="0.2">
      <c r="C11" s="34" t="s">
        <v>765</v>
      </c>
      <c r="D11" s="35" t="s">
        <v>766</v>
      </c>
    </row>
    <row r="12" spans="2:4" x14ac:dyDescent="0.2">
      <c r="C12" s="34" t="s">
        <v>767</v>
      </c>
      <c r="D12" s="35" t="s">
        <v>768</v>
      </c>
    </row>
    <row r="13" spans="2:4" x14ac:dyDescent="0.2">
      <c r="C13" s="34" t="s">
        <v>763</v>
      </c>
      <c r="D13" s="35" t="s">
        <v>764</v>
      </c>
    </row>
    <row r="14" spans="2:4" x14ac:dyDescent="0.2">
      <c r="C14" s="34" t="s">
        <v>765</v>
      </c>
      <c r="D14" s="35" t="s">
        <v>769</v>
      </c>
    </row>
    <row r="15" spans="2:4" x14ac:dyDescent="0.2">
      <c r="C15" s="38" t="s">
        <v>767</v>
      </c>
      <c r="D15" s="39" t="s">
        <v>768</v>
      </c>
    </row>
    <row r="17" spans="3:4" ht="24" x14ac:dyDescent="0.3">
      <c r="C17" s="30" t="s">
        <v>770</v>
      </c>
      <c r="D17" s="31"/>
    </row>
    <row r="18" spans="3:4" x14ac:dyDescent="0.2">
      <c r="C18" s="34" t="s">
        <v>651</v>
      </c>
      <c r="D18" s="35" t="s">
        <v>771</v>
      </c>
    </row>
    <row r="19" spans="3:4" x14ac:dyDescent="0.2">
      <c r="C19" s="34" t="s">
        <v>713</v>
      </c>
      <c r="D19" s="35" t="s">
        <v>772</v>
      </c>
    </row>
    <row r="20" spans="3:4" x14ac:dyDescent="0.2">
      <c r="C20" s="36" t="s">
        <v>773</v>
      </c>
      <c r="D20" s="34" t="s">
        <v>774</v>
      </c>
    </row>
    <row r="21" spans="3:4" x14ac:dyDescent="0.2">
      <c r="C21" s="34" t="s">
        <v>775</v>
      </c>
      <c r="D21" s="35" t="s">
        <v>776</v>
      </c>
    </row>
    <row r="22" spans="3:4" x14ac:dyDescent="0.2">
      <c r="C22" s="34" t="s">
        <v>777</v>
      </c>
      <c r="D22" s="35" t="s">
        <v>778</v>
      </c>
    </row>
    <row r="23" spans="3:4" x14ac:dyDescent="0.2">
      <c r="C23" s="34" t="s">
        <v>779</v>
      </c>
      <c r="D23" s="35" t="s">
        <v>780</v>
      </c>
    </row>
    <row r="24" spans="3:4" x14ac:dyDescent="0.2">
      <c r="C24" s="34" t="s">
        <v>781</v>
      </c>
      <c r="D24" s="35" t="s">
        <v>782</v>
      </c>
    </row>
    <row r="25" spans="3:4" x14ac:dyDescent="0.2">
      <c r="C25" s="34" t="s">
        <v>712</v>
      </c>
      <c r="D25" s="35" t="s">
        <v>783</v>
      </c>
    </row>
    <row r="26" spans="3:4" x14ac:dyDescent="0.2">
      <c r="C26" s="34" t="s">
        <v>777</v>
      </c>
      <c r="D26" s="35" t="s">
        <v>778</v>
      </c>
    </row>
    <row r="27" spans="3:4" x14ac:dyDescent="0.2">
      <c r="C27" s="34" t="s">
        <v>779</v>
      </c>
      <c r="D27" s="35" t="s">
        <v>780</v>
      </c>
    </row>
    <row r="28" spans="3:4" x14ac:dyDescent="0.2">
      <c r="C28" s="38" t="s">
        <v>781</v>
      </c>
      <c r="D28" s="39" t="s">
        <v>782</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s q m i d = " 2 2 7 a d c 4 6 - e 6 7 d - 4 4 3 9 - 9 9 f 0 - 5 f b e 7 0 9 a f 9 5 c "   x m l n s = " h t t p : / / s c h e m a s . m i c r o s o f t . c o m / D a t a M a s h u p " > A A A A A B Q D A A B Q S w M E F A A C A A g A 7 m Y E U 3 4 p H o q k A A A A 9 Q A A A B I A H A B D b 2 5 m a W c v U G F j a 2 F n Z S 5 4 b W w g o h g A K K A U A A A A A A A A A A A A A A A A A A A A A A A A A A A A h Y 9 N D o I w F I S v Q r q n R f y J k k d Z u J X E h G j c N q V C I z w M L Z a 7 u f B I X k G M o u 5 c z n z f Y u Z + v U H S 1 5 V 3 U a 3 R D c Z k Q g P i K Z R N r r G I S W e P / p I k H L Z C n k S h v E F G E / U m j 0 l p 7 T l i z D l H 3 Z Q 2 b c H C I J i w Q 7 r J Z K l q Q T 6 y / i / 7 G o 0 V K B X h s H + N 4 S F d z e l i N k w C N n a Q a v z y c G B P + l P C u q t s 1 y q u 0 N 9 l w M Y I 7 H 2 B P w B Q S w M E F A A C A A g A 7 m Y E 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5 m B F M o i k e 4 D g A A A B E A A A A T A B w A R m 9 y b X V s Y X M v U 2 V j d G l v b j E u b S C i G A A o o B Q A A A A A A A A A A A A A A A A A A A A A A A A A A A A r T k 0 u y c z P U w i G 0 I b W A F B L A Q I t A B Q A A g A I A O 5 m B F N + K R 6 K p A A A A P U A A A A S A A A A A A A A A A A A A A A A A A A A A A B D b 2 5 m a W c v U G F j a 2 F n Z S 5 4 b W x Q S w E C L Q A U A A I A C A D u Z g R T D 8 r p q 6 Q A A A D p A A A A E w A A A A A A A A A A A A A A A A D w A A A A W 0 N v b n R l b n R f V H l w Z X N d L n h t b F B L A Q I t A B Q A A g A I A O 5 m B F 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S x s T x B x u / E K f + l d D n j e J h w A A A A A C A A A A A A A Q Z g A A A A E A A C A A A A A l 5 P d T E O a 3 y G n j 6 D 5 J k T P f E C A N V E n A l l B U g d 9 E P c c A 2 Q A A A A A O g A A A A A I A A C A A A A A F x 6 f / J 6 W I i u 8 9 n 6 G + j K N D 7 O / T K Y 9 Y 7 b G O y N 5 b e h i L Y l A A A A B i 2 D M B f x 4 2 z U 2 n M Z k B P m 2 Z H K f x 8 r d B 5 b k Q N Z w d v f W P E l m V H c I S h / 9 P b 5 H v p 4 + e 2 p y t c I V + b E 7 i d q E Q D o v f t a J R j N m C 6 R O x O C A 7 o 2 8 s b T 8 N d E A A A A D 0 T 0 s / 2 m y k s P 0 j c a K u g O h 6 h B + V 9 3 5 E 9 V P C M 6 N x 0 M b q F m t 4 E S W D D N y O A D n H q x h y C 2 q e Z L 3 z b F d 7 j c Q z u 5 R l N X B G < / D a t a M a s h u p > 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129DBE2DD9EFD4B81439A397942DC8A" ma:contentTypeVersion="14" ma:contentTypeDescription="Create a new document." ma:contentTypeScope="" ma:versionID="78b777ca918e757a8f13711daac4caa0">
  <xsd:schema xmlns:xsd="http://www.w3.org/2001/XMLSchema" xmlns:xs="http://www.w3.org/2001/XMLSchema" xmlns:p="http://schemas.microsoft.com/office/2006/metadata/properties" xmlns:ns1="http://schemas.microsoft.com/sharepoint/v3" xmlns:ns2="821b467c-dfb8-4b22-84bd-4d3765027b35" xmlns:ns3="1e6f2d80-2360-440b-a86f-4e374efa82c3" targetNamespace="http://schemas.microsoft.com/office/2006/metadata/properties" ma:root="true" ma:fieldsID="1702847fecbbaaede85b5eb2d7016cd6" ns1:_="" ns2:_="" ns3:_="">
    <xsd:import namespace="http://schemas.microsoft.com/sharepoint/v3"/>
    <xsd:import namespace="821b467c-dfb8-4b22-84bd-4d3765027b35"/>
    <xsd:import namespace="1e6f2d80-2360-440b-a86f-4e374efa82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PublishingStartDate" minOccurs="0"/>
                <xsd:element ref="ns1:PublishingExpirationDate"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1b467c-dfb8-4b22-84bd-4d3765027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2d80-2360-440b-a86f-4e374efa82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8F2965-B12E-452A-8843-79FC2160E3CC}">
  <ds:schemaRefs>
    <ds:schemaRef ds:uri="http://schemas.microsoft.com/sharepoint/v3/contenttype/forms"/>
  </ds:schemaRefs>
</ds:datastoreItem>
</file>

<file path=customXml/itemProps2.xml><?xml version="1.0" encoding="utf-8"?>
<ds:datastoreItem xmlns:ds="http://schemas.openxmlformats.org/officeDocument/2006/customXml" ds:itemID="{EF90438F-65AC-4696-B849-6BA41A9EDB64}">
  <ds:schemaRefs>
    <ds:schemaRef ds:uri="http://schemas.microsoft.com/DataMashup"/>
  </ds:schemaRefs>
</ds:datastoreItem>
</file>

<file path=customXml/itemProps3.xml><?xml version="1.0" encoding="utf-8"?>
<ds:datastoreItem xmlns:ds="http://schemas.openxmlformats.org/officeDocument/2006/customXml" ds:itemID="{DBA78C87-9C50-4B89-8943-4875E653C8AA}">
  <ds:schemaRefs>
    <ds:schemaRef ds:uri="http://purl.org/dc/elements/1.1/"/>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821b467c-dfb8-4b22-84bd-4d3765027b35"/>
    <ds:schemaRef ds:uri="http://purl.org/dc/dcmitype/"/>
    <ds:schemaRef ds:uri="1e6f2d80-2360-440b-a86f-4e374efa82c3"/>
    <ds:schemaRef ds:uri="http://schemas.microsoft.com/office/2006/metadata/properties"/>
    <ds:schemaRef ds:uri="http://schemas.microsoft.com/sharepoint/v3"/>
    <ds:schemaRef ds:uri="http://www.w3.org/XML/1998/namespace"/>
  </ds:schemaRefs>
</ds:datastoreItem>
</file>

<file path=customXml/itemProps4.xml><?xml version="1.0" encoding="utf-8"?>
<ds:datastoreItem xmlns:ds="http://schemas.openxmlformats.org/officeDocument/2006/customXml" ds:itemID="{99D8DEA6-8399-4782-AA8A-978F71E97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1b467c-dfb8-4b22-84bd-4d3765027b35"/>
    <ds:schemaRef ds:uri="1e6f2d80-2360-440b-a86f-4e374efa8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Nurse</vt:lpstr>
      <vt:lpstr>Contract</vt:lpstr>
      <vt:lpstr>Non-Nurse</vt:lpstr>
      <vt:lpstr>Summary Data</vt:lpstr>
      <vt:lpstr>Charts</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Hayley Cronquist</cp:lastModifiedBy>
  <dcterms:created xsi:type="dcterms:W3CDTF">2021-07-15T14:38:51Z</dcterms:created>
  <dcterms:modified xsi:type="dcterms:W3CDTF">2021-08-13T18:55:28Z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0x0101009129DBE2DD9EFD4B81439A397942DC8A</vt:lpwstr>
  </property>
</Properties>
</file>